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Управление\Планово-экономическое_управление\Отдел_ценообразования\!Инвест программы\Тариф\ИП_2025-2028\Финальная версия 05.08.2025\"/>
    </mc:Choice>
  </mc:AlternateContent>
  <xr:revisionPtr revIDLastSave="0" documentId="13_ncr:1_{91816E70-9381-4C19-99B5-090960E73B8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прил.1" sheetId="3" r:id="rId1"/>
    <sheet name="прил.2" sheetId="8" r:id="rId2"/>
    <sheet name="прил.3" sheetId="6" r:id="rId3"/>
    <sheet name="прил.4" sheetId="7" r:id="rId4"/>
    <sheet name="прил. 5." sheetId="10" r:id="rId5"/>
    <sheet name="прил.5." sheetId="9" state="hidden" r:id="rId6"/>
  </sheets>
  <definedNames>
    <definedName name="_xlnm.Print_Area" localSheetId="4">'прил. 5.'!$A$1:$L$99</definedName>
    <definedName name="_xlnm.Print_Area" localSheetId="0">прил.1!$A$1:$BK$79</definedName>
    <definedName name="_xlnm.Print_Area" localSheetId="1">прил.2!$A$1:$AB$87</definedName>
    <definedName name="_xlnm.Print_Area" localSheetId="2">прил.3!$A$1:$Y$82</definedName>
    <definedName name="_xlnm.Print_Area" localSheetId="3">прил.4!$A$1:$W$85</definedName>
    <definedName name="_xlnm.Print_Area" localSheetId="5">'прил.5.'!$A$1:$F$64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4" i="8" l="1"/>
  <c r="N41" i="8"/>
  <c r="M41" i="8" s="1"/>
  <c r="I41" i="8"/>
  <c r="J16" i="10"/>
  <c r="I16" i="10"/>
  <c r="E16" i="10"/>
  <c r="Q60" i="8"/>
  <c r="S61" i="8"/>
  <c r="R61" i="8"/>
  <c r="I61" i="8"/>
  <c r="L71" i="3" l="1"/>
  <c r="L61" i="3"/>
  <c r="Q40" i="3"/>
  <c r="Q70" i="3"/>
  <c r="Q69" i="3"/>
  <c r="Q68" i="3"/>
  <c r="Q67" i="3"/>
  <c r="Q66" i="3"/>
  <c r="Q65" i="3"/>
  <c r="Q64" i="3"/>
  <c r="Q63" i="3"/>
  <c r="Q61" i="3"/>
  <c r="Q60" i="3"/>
  <c r="Q62" i="3"/>
  <c r="BD61" i="3" l="1"/>
  <c r="BI61" i="3"/>
  <c r="AV68" i="3"/>
  <c r="AV69" i="3"/>
  <c r="AV66" i="3"/>
  <c r="AV64" i="3"/>
  <c r="AV63" i="3"/>
  <c r="AV62" i="3"/>
  <c r="AQ69" i="3"/>
  <c r="AQ68" i="3"/>
  <c r="AQ66" i="3"/>
  <c r="AQ64" i="3"/>
  <c r="AQ63" i="3"/>
  <c r="AQ62" i="3"/>
  <c r="Y61" i="8"/>
  <c r="Z61" i="8"/>
  <c r="U61" i="8"/>
  <c r="AG69" i="3"/>
  <c r="AA61" i="8"/>
  <c r="AG68" i="3"/>
  <c r="AG61" i="3"/>
  <c r="W61" i="3"/>
  <c r="AB61" i="8" l="1"/>
  <c r="AG66" i="3" l="1"/>
  <c r="AG64" i="3"/>
  <c r="AG63" i="3"/>
  <c r="AG62" i="3"/>
  <c r="W69" i="3"/>
  <c r="O42" i="8" l="1"/>
  <c r="W32" i="3"/>
  <c r="AV54" i="3"/>
  <c r="AQ54" i="3"/>
  <c r="I42" i="8"/>
  <c r="K14" i="3"/>
  <c r="Z14" i="3"/>
  <c r="I14" i="8"/>
  <c r="M14" i="8"/>
  <c r="AA14" i="8" l="1"/>
  <c r="K74" i="10"/>
  <c r="L21" i="10"/>
  <c r="L22" i="10"/>
  <c r="L29" i="10"/>
  <c r="L30" i="10"/>
  <c r="L33" i="10"/>
  <c r="L34" i="10"/>
  <c r="L35" i="10"/>
  <c r="L36" i="10"/>
  <c r="L37" i="10"/>
  <c r="L38" i="10"/>
  <c r="L39" i="10"/>
  <c r="L40" i="10"/>
  <c r="L41" i="10"/>
  <c r="L44" i="10"/>
  <c r="L45" i="10"/>
  <c r="L46" i="10"/>
  <c r="L47" i="10"/>
  <c r="L48" i="10"/>
  <c r="L49" i="10"/>
  <c r="L50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1" i="10"/>
  <c r="L72" i="10"/>
  <c r="L73" i="10"/>
  <c r="L74" i="10"/>
  <c r="L75" i="10"/>
  <c r="L78" i="10"/>
  <c r="L79" i="10"/>
  <c r="L80" i="10"/>
  <c r="L81" i="10"/>
  <c r="L82" i="10"/>
  <c r="L83" i="10"/>
  <c r="L84" i="10"/>
  <c r="L85" i="10"/>
  <c r="L86" i="10"/>
  <c r="L87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5" i="10"/>
  <c r="K36" i="10"/>
  <c r="K37" i="10"/>
  <c r="K38" i="10"/>
  <c r="K39" i="10"/>
  <c r="K40" i="10"/>
  <c r="K41" i="10"/>
  <c r="K42" i="10"/>
  <c r="K43" i="10"/>
  <c r="K44" i="10"/>
  <c r="K45" i="10"/>
  <c r="K46" i="10"/>
  <c r="K47" i="10"/>
  <c r="K48" i="10"/>
  <c r="K49" i="10"/>
  <c r="K50" i="10"/>
  <c r="K51" i="10"/>
  <c r="K52" i="10"/>
  <c r="K53" i="10"/>
  <c r="K54" i="10"/>
  <c r="K55" i="10"/>
  <c r="K56" i="10"/>
  <c r="K57" i="10"/>
  <c r="K58" i="10"/>
  <c r="K59" i="10"/>
  <c r="K60" i="10"/>
  <c r="K61" i="10"/>
  <c r="K62" i="10"/>
  <c r="K63" i="10"/>
  <c r="K64" i="10"/>
  <c r="K65" i="10"/>
  <c r="K66" i="10"/>
  <c r="K67" i="10"/>
  <c r="K68" i="10"/>
  <c r="K69" i="10"/>
  <c r="K70" i="10"/>
  <c r="K71" i="10"/>
  <c r="K72" i="10"/>
  <c r="K73" i="10"/>
  <c r="K75" i="10"/>
  <c r="K76" i="10"/>
  <c r="K77" i="10"/>
  <c r="K78" i="10"/>
  <c r="K79" i="10"/>
  <c r="K80" i="10"/>
  <c r="K81" i="10"/>
  <c r="K82" i="10"/>
  <c r="K83" i="10"/>
  <c r="K84" i="10"/>
  <c r="K85" i="10"/>
  <c r="K86" i="10"/>
  <c r="K87" i="10"/>
  <c r="L19" i="10" l="1"/>
  <c r="L27" i="10"/>
  <c r="L23" i="10"/>
  <c r="L31" i="10"/>
  <c r="L28" i="10"/>
  <c r="L32" i="10"/>
  <c r="L24" i="10"/>
  <c r="L20" i="10"/>
  <c r="L25" i="10"/>
  <c r="L26" i="10"/>
  <c r="L51" i="10"/>
  <c r="L18" i="10"/>
  <c r="G74" i="7"/>
  <c r="M71" i="3"/>
  <c r="AC71" i="3"/>
  <c r="AK71" i="3"/>
  <c r="AS71" i="3"/>
  <c r="R63" i="7"/>
  <c r="P63" i="7"/>
  <c r="O63" i="7"/>
  <c r="N63" i="7"/>
  <c r="L63" i="7"/>
  <c r="K63" i="7"/>
  <c r="J63" i="7"/>
  <c r="H63" i="7"/>
  <c r="G63" i="7"/>
  <c r="F63" i="7"/>
  <c r="F74" i="7" s="1"/>
  <c r="O43" i="7"/>
  <c r="N43" i="7"/>
  <c r="K43" i="7"/>
  <c r="J43" i="7"/>
  <c r="J74" i="7" s="1"/>
  <c r="G43" i="7"/>
  <c r="F43" i="7"/>
  <c r="R16" i="7"/>
  <c r="P16" i="7"/>
  <c r="O16" i="7"/>
  <c r="N16" i="7"/>
  <c r="N74" i="7" s="1"/>
  <c r="L16" i="7"/>
  <c r="K16" i="7"/>
  <c r="J16" i="7"/>
  <c r="G16" i="7"/>
  <c r="F16" i="7"/>
  <c r="H13" i="3"/>
  <c r="E63" i="6"/>
  <c r="H63" i="6"/>
  <c r="H62" i="6" s="1"/>
  <c r="I63" i="6"/>
  <c r="I62" i="6" s="1"/>
  <c r="J63" i="6"/>
  <c r="J62" i="6" s="1"/>
  <c r="J73" i="6" s="1"/>
  <c r="K63" i="6"/>
  <c r="K62" i="6" s="1"/>
  <c r="L63" i="6"/>
  <c r="L62" i="6" s="1"/>
  <c r="M63" i="6"/>
  <c r="N63" i="6"/>
  <c r="O63" i="6"/>
  <c r="O62" i="6" s="1"/>
  <c r="P63" i="6"/>
  <c r="P62" i="6" s="1"/>
  <c r="Q63" i="6"/>
  <c r="Q62" i="6" s="1"/>
  <c r="Q73" i="6" s="1"/>
  <c r="R63" i="6"/>
  <c r="R62" i="6" s="1"/>
  <c r="R73" i="6" s="1"/>
  <c r="S63" i="6"/>
  <c r="S62" i="6" s="1"/>
  <c r="T63" i="6"/>
  <c r="T62" i="6" s="1"/>
  <c r="U63" i="6"/>
  <c r="U62" i="6" s="1"/>
  <c r="D63" i="6"/>
  <c r="D62" i="6" s="1"/>
  <c r="N62" i="6"/>
  <c r="N73" i="6" s="1"/>
  <c r="M62" i="6"/>
  <c r="E62" i="6"/>
  <c r="D42" i="6"/>
  <c r="U42" i="6"/>
  <c r="T42" i="6"/>
  <c r="S42" i="6"/>
  <c r="R42" i="6"/>
  <c r="Q42" i="6"/>
  <c r="P42" i="6"/>
  <c r="O42" i="6"/>
  <c r="N42" i="6"/>
  <c r="M42" i="6"/>
  <c r="L42" i="6"/>
  <c r="K42" i="6"/>
  <c r="J42" i="6"/>
  <c r="I42" i="6"/>
  <c r="H42" i="6"/>
  <c r="E42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E15" i="6"/>
  <c r="D15" i="6"/>
  <c r="X60" i="8"/>
  <c r="W60" i="8"/>
  <c r="V60" i="8"/>
  <c r="U60" i="8"/>
  <c r="T60" i="8"/>
  <c r="S60" i="8"/>
  <c r="R60" i="8"/>
  <c r="P60" i="8"/>
  <c r="J60" i="8"/>
  <c r="I60" i="8"/>
  <c r="H60" i="8"/>
  <c r="X40" i="8"/>
  <c r="V40" i="8"/>
  <c r="T40" i="8"/>
  <c r="S40" i="8"/>
  <c r="R40" i="8"/>
  <c r="Q40" i="8"/>
  <c r="Q71" i="8" s="1"/>
  <c r="P40" i="8"/>
  <c r="L40" i="8"/>
  <c r="K40" i="8"/>
  <c r="H40" i="8"/>
  <c r="X13" i="8"/>
  <c r="V13" i="8"/>
  <c r="T13" i="8"/>
  <c r="S13" i="8"/>
  <c r="R13" i="8"/>
  <c r="Q13" i="8"/>
  <c r="P13" i="8"/>
  <c r="L13" i="8"/>
  <c r="K13" i="8"/>
  <c r="J13" i="8"/>
  <c r="H13" i="8"/>
  <c r="BJ60" i="3"/>
  <c r="BJ71" i="3" s="1"/>
  <c r="BH60" i="3"/>
  <c r="BH71" i="3" s="1"/>
  <c r="BG60" i="3"/>
  <c r="BE60" i="3"/>
  <c r="BC60" i="3"/>
  <c r="BC71" i="3" s="1"/>
  <c r="BB60" i="3"/>
  <c r="BB71" i="3" s="1"/>
  <c r="AZ60" i="3"/>
  <c r="AZ71" i="3" s="1"/>
  <c r="AX60" i="3"/>
  <c r="AX71" i="3" s="1"/>
  <c r="AW60" i="3"/>
  <c r="AU60" i="3"/>
  <c r="AU71" i="3" s="1"/>
  <c r="AS60" i="3"/>
  <c r="AR60" i="3"/>
  <c r="AR71" i="3" s="1"/>
  <c r="AP60" i="3"/>
  <c r="AP71" i="3" s="1"/>
  <c r="AN60" i="3"/>
  <c r="AN71" i="3" s="1"/>
  <c r="AM60" i="3"/>
  <c r="AM71" i="3" s="1"/>
  <c r="AL60" i="3"/>
  <c r="AL71" i="3" s="1"/>
  <c r="AK60" i="3"/>
  <c r="AI60" i="3"/>
  <c r="AH60" i="3"/>
  <c r="AH71" i="3" s="1"/>
  <c r="AG60" i="3"/>
  <c r="AF60" i="3"/>
  <c r="AF71" i="3" s="1"/>
  <c r="AD60" i="3"/>
  <c r="AD71" i="3" s="1"/>
  <c r="AC60" i="3"/>
  <c r="AB60" i="3"/>
  <c r="AB71" i="3" s="1"/>
  <c r="AA60" i="3"/>
  <c r="Y60" i="3"/>
  <c r="X60" i="3"/>
  <c r="X71" i="3" s="1"/>
  <c r="V60" i="3"/>
  <c r="V71" i="3" s="1"/>
  <c r="T60" i="3"/>
  <c r="T71" i="3" s="1"/>
  <c r="S60" i="3"/>
  <c r="R60" i="3"/>
  <c r="R71" i="3" s="1"/>
  <c r="N60" i="3"/>
  <c r="N71" i="3" s="1"/>
  <c r="M60" i="3"/>
  <c r="L60" i="3"/>
  <c r="K60" i="3"/>
  <c r="J60" i="3"/>
  <c r="J71" i="3" s="1"/>
  <c r="I60" i="3"/>
  <c r="H60" i="3"/>
  <c r="H71" i="3" s="1"/>
  <c r="BJ40" i="3"/>
  <c r="BH40" i="3"/>
  <c r="BG40" i="3"/>
  <c r="BG71" i="3" s="1"/>
  <c r="BE40" i="3"/>
  <c r="BE71" i="3" s="1"/>
  <c r="BC40" i="3"/>
  <c r="BB40" i="3"/>
  <c r="AZ40" i="3"/>
  <c r="AX40" i="3"/>
  <c r="AW40" i="3"/>
  <c r="AW71" i="3" s="1"/>
  <c r="AV40" i="3"/>
  <c r="AU40" i="3"/>
  <c r="AS40" i="3"/>
  <c r="AR40" i="3"/>
  <c r="AQ40" i="3"/>
  <c r="AP40" i="3"/>
  <c r="AO40" i="3"/>
  <c r="AN40" i="3"/>
  <c r="AM40" i="3"/>
  <c r="AL40" i="3"/>
  <c r="AK40" i="3"/>
  <c r="AI40" i="3"/>
  <c r="AI71" i="3" s="1"/>
  <c r="AH40" i="3"/>
  <c r="AG40" i="3"/>
  <c r="AF40" i="3"/>
  <c r="AD40" i="3"/>
  <c r="AC40" i="3"/>
  <c r="AB40" i="3"/>
  <c r="AA40" i="3"/>
  <c r="AA71" i="3" s="1"/>
  <c r="Y40" i="3"/>
  <c r="Y71" i="3" s="1"/>
  <c r="X40" i="3"/>
  <c r="W40" i="3"/>
  <c r="V40" i="3"/>
  <c r="T40" i="3"/>
  <c r="S40" i="3"/>
  <c r="S71" i="3" s="1"/>
  <c r="R40" i="3"/>
  <c r="P40" i="3"/>
  <c r="O40" i="3"/>
  <c r="N40" i="3"/>
  <c r="M40" i="3"/>
  <c r="L40" i="3"/>
  <c r="K40" i="3"/>
  <c r="J40" i="3"/>
  <c r="I40" i="3"/>
  <c r="I71" i="3" s="1"/>
  <c r="H40" i="3"/>
  <c r="BJ13" i="3"/>
  <c r="BH13" i="3"/>
  <c r="BG13" i="3"/>
  <c r="BE13" i="3"/>
  <c r="BC13" i="3"/>
  <c r="BB13" i="3"/>
  <c r="AZ13" i="3"/>
  <c r="AX13" i="3"/>
  <c r="AW13" i="3"/>
  <c r="AV13" i="3"/>
  <c r="AU13" i="3"/>
  <c r="AS13" i="3"/>
  <c r="AR13" i="3"/>
  <c r="AQ13" i="3"/>
  <c r="AP13" i="3"/>
  <c r="AO13" i="3"/>
  <c r="AN13" i="3"/>
  <c r="AM13" i="3"/>
  <c r="AL13" i="3"/>
  <c r="AK13" i="3"/>
  <c r="AI13" i="3"/>
  <c r="AH13" i="3"/>
  <c r="AG13" i="3"/>
  <c r="AF13" i="3"/>
  <c r="AD13" i="3"/>
  <c r="AC13" i="3"/>
  <c r="AB13" i="3"/>
  <c r="AA13" i="3"/>
  <c r="Y13" i="3"/>
  <c r="X13" i="3"/>
  <c r="W13" i="3"/>
  <c r="V13" i="3"/>
  <c r="T13" i="3"/>
  <c r="S13" i="3"/>
  <c r="R13" i="3"/>
  <c r="Q13" i="3"/>
  <c r="P13" i="3"/>
  <c r="O13" i="3"/>
  <c r="N13" i="3"/>
  <c r="M13" i="3"/>
  <c r="L13" i="3"/>
  <c r="J13" i="3"/>
  <c r="I13" i="3"/>
  <c r="AG71" i="3" l="1"/>
  <c r="G16" i="10" s="1"/>
  <c r="P71" i="8"/>
  <c r="R71" i="8"/>
  <c r="V71" i="8"/>
  <c r="P73" i="6"/>
  <c r="H73" i="6"/>
  <c r="T71" i="8"/>
  <c r="O74" i="7"/>
  <c r="D73" i="6"/>
  <c r="H71" i="8"/>
  <c r="U73" i="6"/>
  <c r="S71" i="8"/>
  <c r="T73" i="6"/>
  <c r="L73" i="6"/>
  <c r="X71" i="8"/>
  <c r="S73" i="6"/>
  <c r="K73" i="6"/>
  <c r="E73" i="6"/>
  <c r="O73" i="6"/>
  <c r="M73" i="6"/>
  <c r="I73" i="6"/>
  <c r="K74" i="7"/>
  <c r="D31" i="7"/>
  <c r="K61" i="8" l="1"/>
  <c r="K60" i="8" s="1"/>
  <c r="K71" i="8" s="1"/>
  <c r="L61" i="8"/>
  <c r="L60" i="8" s="1"/>
  <c r="L71" i="8" s="1"/>
  <c r="O61" i="8" l="1"/>
  <c r="O60" i="8" s="1"/>
  <c r="V70" i="6"/>
  <c r="I71" i="7" l="1"/>
  <c r="V64" i="6"/>
  <c r="N61" i="8" l="1"/>
  <c r="X70" i="6"/>
  <c r="X64" i="6"/>
  <c r="M61" i="8" l="1"/>
  <c r="M60" i="8" s="1"/>
  <c r="N60" i="8"/>
  <c r="O61" i="3"/>
  <c r="O60" i="3" s="1"/>
  <c r="O71" i="3" s="1"/>
  <c r="AV61" i="3" l="1"/>
  <c r="AV60" i="3" s="1"/>
  <c r="AV71" i="3" l="1"/>
  <c r="Q71" i="3"/>
  <c r="AQ61" i="3"/>
  <c r="P61" i="3"/>
  <c r="P60" i="3" s="1"/>
  <c r="P71" i="3" s="1"/>
  <c r="Y60" i="8" l="1"/>
  <c r="AQ60" i="3"/>
  <c r="W60" i="3"/>
  <c r="W71" i="3" l="1"/>
  <c r="AQ71" i="3"/>
  <c r="B65" i="7"/>
  <c r="B66" i="7"/>
  <c r="B67" i="7"/>
  <c r="B68" i="7"/>
  <c r="B69" i="7"/>
  <c r="B70" i="7"/>
  <c r="B71" i="7"/>
  <c r="B72" i="7"/>
  <c r="B73" i="7"/>
  <c r="B72" i="6"/>
  <c r="B71" i="6"/>
  <c r="B70" i="6"/>
  <c r="B69" i="6"/>
  <c r="B68" i="6"/>
  <c r="B67" i="6"/>
  <c r="B66" i="6"/>
  <c r="B65" i="6"/>
  <c r="B64" i="6"/>
  <c r="B65" i="8" l="1"/>
  <c r="B66" i="8"/>
  <c r="B67" i="8"/>
  <c r="B68" i="8"/>
  <c r="B69" i="8"/>
  <c r="B70" i="8"/>
  <c r="B64" i="8"/>
  <c r="B63" i="8"/>
  <c r="B62" i="8"/>
  <c r="V43" i="6"/>
  <c r="B54" i="8"/>
  <c r="B53" i="8"/>
  <c r="B46" i="8"/>
  <c r="B45" i="8"/>
  <c r="B46" i="6"/>
  <c r="B40" i="7"/>
  <c r="B38" i="7"/>
  <c r="B37" i="7"/>
  <c r="B36" i="7"/>
  <c r="B35" i="7"/>
  <c r="B34" i="7"/>
  <c r="B33" i="7"/>
  <c r="B32" i="7"/>
  <c r="B31" i="7"/>
  <c r="B30" i="7"/>
  <c r="B29" i="7"/>
  <c r="B28" i="7"/>
  <c r="B27" i="7"/>
  <c r="B26" i="7"/>
  <c r="B25" i="7"/>
  <c r="B24" i="7"/>
  <c r="B23" i="7"/>
  <c r="B22" i="7"/>
  <c r="B21" i="7"/>
  <c r="B20" i="7"/>
  <c r="B19" i="7"/>
  <c r="B18" i="7"/>
  <c r="B17" i="7"/>
  <c r="B40" i="6" l="1"/>
  <c r="B41" i="7"/>
  <c r="B49" i="6"/>
  <c r="B50" i="7"/>
  <c r="B57" i="6"/>
  <c r="B58" i="7"/>
  <c r="B19" i="8"/>
  <c r="B27" i="8"/>
  <c r="B35" i="8"/>
  <c r="B27" i="6"/>
  <c r="B31" i="6"/>
  <c r="B42" i="7"/>
  <c r="B41" i="6"/>
  <c r="B51" i="7"/>
  <c r="B50" i="6"/>
  <c r="B59" i="7"/>
  <c r="B58" i="6"/>
  <c r="B20" i="8"/>
  <c r="B28" i="8"/>
  <c r="B37" i="8"/>
  <c r="B55" i="8"/>
  <c r="B16" i="6"/>
  <c r="B26" i="6"/>
  <c r="B32" i="6"/>
  <c r="B43" i="6"/>
  <c r="B44" i="7"/>
  <c r="B51" i="6"/>
  <c r="B52" i="7"/>
  <c r="B59" i="6"/>
  <c r="B60" i="7"/>
  <c r="B21" i="8"/>
  <c r="B29" i="8"/>
  <c r="B38" i="8"/>
  <c r="B47" i="8"/>
  <c r="B17" i="6"/>
  <c r="B25" i="6"/>
  <c r="B33" i="6"/>
  <c r="B45" i="7"/>
  <c r="B44" i="6"/>
  <c r="B52" i="6"/>
  <c r="B53" i="7"/>
  <c r="B61" i="7"/>
  <c r="B60" i="6"/>
  <c r="B14" i="8"/>
  <c r="B22" i="8"/>
  <c r="B31" i="8"/>
  <c r="B39" i="8"/>
  <c r="B48" i="8"/>
  <c r="B56" i="8"/>
  <c r="B18" i="6"/>
  <c r="B24" i="6"/>
  <c r="B34" i="6"/>
  <c r="B46" i="7"/>
  <c r="B45" i="6"/>
  <c r="B53" i="6"/>
  <c r="B54" i="7"/>
  <c r="B61" i="6"/>
  <c r="B62" i="7"/>
  <c r="B15" i="8"/>
  <c r="B23" i="8"/>
  <c r="B30" i="8"/>
  <c r="B41" i="8"/>
  <c r="B49" i="8"/>
  <c r="B57" i="8"/>
  <c r="B19" i="6"/>
  <c r="B23" i="6"/>
  <c r="B35" i="6"/>
  <c r="B47" i="7"/>
  <c r="B54" i="6"/>
  <c r="B55" i="7"/>
  <c r="B63" i="6"/>
  <c r="B64" i="7"/>
  <c r="B16" i="8"/>
  <c r="B24" i="8"/>
  <c r="B32" i="8"/>
  <c r="B42" i="8"/>
  <c r="B50" i="8"/>
  <c r="B58" i="8"/>
  <c r="B20" i="6"/>
  <c r="B28" i="6"/>
  <c r="B36" i="6"/>
  <c r="B38" i="6"/>
  <c r="B39" i="7"/>
  <c r="B48" i="7"/>
  <c r="B47" i="6"/>
  <c r="B55" i="6"/>
  <c r="B56" i="7"/>
  <c r="B17" i="8"/>
  <c r="B25" i="8"/>
  <c r="B33" i="8"/>
  <c r="B43" i="8"/>
  <c r="B51" i="8"/>
  <c r="B59" i="8"/>
  <c r="B21" i="6"/>
  <c r="B29" i="6"/>
  <c r="B37" i="6"/>
  <c r="B48" i="6"/>
  <c r="B49" i="7"/>
  <c r="B57" i="7"/>
  <c r="B56" i="6"/>
  <c r="B18" i="8"/>
  <c r="B26" i="8"/>
  <c r="B34" i="8"/>
  <c r="B44" i="8"/>
  <c r="B52" i="8"/>
  <c r="B61" i="8"/>
  <c r="B22" i="6"/>
  <c r="B30" i="6"/>
  <c r="B39" i="6"/>
  <c r="B36" i="8"/>
  <c r="V16" i="6" l="1"/>
  <c r="V56" i="6" l="1"/>
  <c r="V46" i="6"/>
  <c r="V41" i="6"/>
  <c r="V38" i="6"/>
  <c r="V33" i="6"/>
  <c r="V31" i="6"/>
  <c r="V17" i="6"/>
  <c r="V15" i="6" s="1"/>
  <c r="V18" i="6"/>
  <c r="V19" i="6"/>
  <c r="V20" i="6"/>
  <c r="V21" i="6"/>
  <c r="V22" i="6"/>
  <c r="V23" i="6"/>
  <c r="V24" i="6"/>
  <c r="V25" i="6"/>
  <c r="V26" i="6"/>
  <c r="V27" i="6"/>
  <c r="V28" i="6"/>
  <c r="V29" i="6"/>
  <c r="V30" i="6"/>
  <c r="V32" i="6"/>
  <c r="V34" i="6"/>
  <c r="V35" i="6"/>
  <c r="V36" i="6"/>
  <c r="V37" i="6"/>
  <c r="V39" i="6"/>
  <c r="V40" i="6"/>
  <c r="V44" i="6"/>
  <c r="V45" i="6"/>
  <c r="V47" i="6"/>
  <c r="V48" i="6"/>
  <c r="V49" i="6"/>
  <c r="V50" i="6"/>
  <c r="V51" i="6"/>
  <c r="V52" i="6"/>
  <c r="V53" i="6"/>
  <c r="V54" i="6"/>
  <c r="V55" i="6"/>
  <c r="V57" i="6"/>
  <c r="V58" i="6"/>
  <c r="V59" i="6"/>
  <c r="V60" i="6"/>
  <c r="V61" i="6"/>
  <c r="V65" i="6"/>
  <c r="V66" i="6"/>
  <c r="V67" i="6"/>
  <c r="V68" i="6"/>
  <c r="V69" i="6"/>
  <c r="V71" i="6"/>
  <c r="V72" i="6"/>
  <c r="V63" i="6" l="1"/>
  <c r="V62" i="6" s="1"/>
  <c r="V42" i="6"/>
  <c r="V73" i="6" l="1"/>
  <c r="K16" i="10"/>
  <c r="T18" i="7" l="1"/>
  <c r="U18" i="7"/>
  <c r="V18" i="7"/>
  <c r="T19" i="7"/>
  <c r="U19" i="7"/>
  <c r="V19" i="7"/>
  <c r="T20" i="7"/>
  <c r="U20" i="7"/>
  <c r="V20" i="7"/>
  <c r="T21" i="7"/>
  <c r="U21" i="7"/>
  <c r="V21" i="7"/>
  <c r="T22" i="7"/>
  <c r="U22" i="7"/>
  <c r="V22" i="7"/>
  <c r="T23" i="7"/>
  <c r="U23" i="7"/>
  <c r="V23" i="7"/>
  <c r="T24" i="7"/>
  <c r="U24" i="7"/>
  <c r="V24" i="7"/>
  <c r="T25" i="7"/>
  <c r="U25" i="7"/>
  <c r="V25" i="7"/>
  <c r="T26" i="7"/>
  <c r="U26" i="7"/>
  <c r="V26" i="7"/>
  <c r="T27" i="7"/>
  <c r="U27" i="7"/>
  <c r="V27" i="7"/>
  <c r="T28" i="7"/>
  <c r="U28" i="7"/>
  <c r="V28" i="7"/>
  <c r="T29" i="7"/>
  <c r="U29" i="7"/>
  <c r="V29" i="7"/>
  <c r="T30" i="7"/>
  <c r="U30" i="7"/>
  <c r="V30" i="7"/>
  <c r="T31" i="7"/>
  <c r="U31" i="7"/>
  <c r="V31" i="7"/>
  <c r="T32" i="7"/>
  <c r="U32" i="7"/>
  <c r="V32" i="7"/>
  <c r="T33" i="7"/>
  <c r="U33" i="7"/>
  <c r="V33" i="7"/>
  <c r="T34" i="7"/>
  <c r="U34" i="7"/>
  <c r="V34" i="7"/>
  <c r="T35" i="7"/>
  <c r="U35" i="7"/>
  <c r="V35" i="7"/>
  <c r="T36" i="7"/>
  <c r="U36" i="7"/>
  <c r="V36" i="7"/>
  <c r="T37" i="7"/>
  <c r="U37" i="7"/>
  <c r="V37" i="7"/>
  <c r="T38" i="7"/>
  <c r="U38" i="7"/>
  <c r="V38" i="7"/>
  <c r="T39" i="7"/>
  <c r="U39" i="7"/>
  <c r="V39" i="7"/>
  <c r="T40" i="7"/>
  <c r="U40" i="7"/>
  <c r="V40" i="7"/>
  <c r="T41" i="7"/>
  <c r="U41" i="7"/>
  <c r="V41" i="7"/>
  <c r="T42" i="7"/>
  <c r="U42" i="7"/>
  <c r="T44" i="7"/>
  <c r="U44" i="7"/>
  <c r="V44" i="7"/>
  <c r="T45" i="7"/>
  <c r="U45" i="7"/>
  <c r="W45" i="7"/>
  <c r="T46" i="7"/>
  <c r="U46" i="7"/>
  <c r="W46" i="7"/>
  <c r="T47" i="7"/>
  <c r="U47" i="7"/>
  <c r="W47" i="7"/>
  <c r="T48" i="7"/>
  <c r="U48" i="7"/>
  <c r="W48" i="7"/>
  <c r="T49" i="7"/>
  <c r="U49" i="7"/>
  <c r="W49" i="7"/>
  <c r="T50" i="7"/>
  <c r="U50" i="7"/>
  <c r="T51" i="7"/>
  <c r="U51" i="7"/>
  <c r="W51" i="7"/>
  <c r="T52" i="7"/>
  <c r="U52" i="7"/>
  <c r="W52" i="7"/>
  <c r="T53" i="7"/>
  <c r="U53" i="7"/>
  <c r="W53" i="7"/>
  <c r="T54" i="7"/>
  <c r="U54" i="7"/>
  <c r="W54" i="7"/>
  <c r="T55" i="7"/>
  <c r="U55" i="7"/>
  <c r="W55" i="7"/>
  <c r="T56" i="7"/>
  <c r="U56" i="7"/>
  <c r="V56" i="7"/>
  <c r="T57" i="7"/>
  <c r="U57" i="7"/>
  <c r="V57" i="7"/>
  <c r="T58" i="7"/>
  <c r="U58" i="7"/>
  <c r="V58" i="7"/>
  <c r="T59" i="7"/>
  <c r="U59" i="7"/>
  <c r="V59" i="7"/>
  <c r="T60" i="7"/>
  <c r="U60" i="7"/>
  <c r="W60" i="7"/>
  <c r="T61" i="7"/>
  <c r="U61" i="7"/>
  <c r="W61" i="7"/>
  <c r="T62" i="7"/>
  <c r="U62" i="7"/>
  <c r="W62" i="7"/>
  <c r="T64" i="7"/>
  <c r="T63" i="7" s="1"/>
  <c r="U64" i="7"/>
  <c r="U63" i="7" s="1"/>
  <c r="V64" i="7"/>
  <c r="V63" i="7" s="1"/>
  <c r="T65" i="7"/>
  <c r="U65" i="7"/>
  <c r="V65" i="7"/>
  <c r="T66" i="7"/>
  <c r="U66" i="7"/>
  <c r="V66" i="7"/>
  <c r="T67" i="7"/>
  <c r="U67" i="7"/>
  <c r="V67" i="7"/>
  <c r="T68" i="7"/>
  <c r="U68" i="7"/>
  <c r="V68" i="7"/>
  <c r="T69" i="7"/>
  <c r="U69" i="7"/>
  <c r="V69" i="7"/>
  <c r="T70" i="7"/>
  <c r="U70" i="7"/>
  <c r="V70" i="7"/>
  <c r="T71" i="7"/>
  <c r="U71" i="7"/>
  <c r="V71" i="7"/>
  <c r="T72" i="7"/>
  <c r="U72" i="7"/>
  <c r="V72" i="7"/>
  <c r="T73" i="7"/>
  <c r="U73" i="7"/>
  <c r="V73" i="7"/>
  <c r="T17" i="7"/>
  <c r="U17" i="7"/>
  <c r="V17" i="7"/>
  <c r="D65" i="7"/>
  <c r="D66" i="7"/>
  <c r="D67" i="7"/>
  <c r="D68" i="7"/>
  <c r="D69" i="7"/>
  <c r="D70" i="7"/>
  <c r="D71" i="7"/>
  <c r="D72" i="7"/>
  <c r="D73" i="7"/>
  <c r="D64" i="7"/>
  <c r="D63" i="7" s="1"/>
  <c r="D45" i="7"/>
  <c r="D46" i="7"/>
  <c r="D47" i="7"/>
  <c r="D48" i="7"/>
  <c r="D49" i="7"/>
  <c r="D50" i="7"/>
  <c r="D52" i="7"/>
  <c r="D53" i="7"/>
  <c r="D54" i="7"/>
  <c r="D55" i="7"/>
  <c r="D56" i="7"/>
  <c r="D57" i="7"/>
  <c r="D58" i="7"/>
  <c r="D59" i="7"/>
  <c r="D60" i="7"/>
  <c r="D61" i="7"/>
  <c r="D62" i="7"/>
  <c r="D44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2" i="7"/>
  <c r="D33" i="7"/>
  <c r="D34" i="7"/>
  <c r="D35" i="7"/>
  <c r="D36" i="7"/>
  <c r="D37" i="7"/>
  <c r="D38" i="7"/>
  <c r="D39" i="7"/>
  <c r="D40" i="7"/>
  <c r="D41" i="7"/>
  <c r="D42" i="7"/>
  <c r="D17" i="7"/>
  <c r="T43" i="7" l="1"/>
  <c r="U43" i="7"/>
  <c r="U74" i="7" s="1"/>
  <c r="U16" i="7"/>
  <c r="T16" i="7"/>
  <c r="D16" i="7"/>
  <c r="V50" i="7"/>
  <c r="Y65" i="6"/>
  <c r="Y66" i="6"/>
  <c r="Y67" i="6"/>
  <c r="Y68" i="6"/>
  <c r="Y69" i="6"/>
  <c r="Y70" i="6"/>
  <c r="Y71" i="6"/>
  <c r="Y72" i="6"/>
  <c r="Y64" i="6"/>
  <c r="T74" i="7" l="1"/>
  <c r="Y63" i="6"/>
  <c r="Y62" i="6" s="1"/>
  <c r="AA62" i="8"/>
  <c r="AA60" i="8" s="1"/>
  <c r="S65" i="7" l="1"/>
  <c r="S66" i="7"/>
  <c r="S67" i="7"/>
  <c r="S68" i="7"/>
  <c r="S69" i="7"/>
  <c r="S70" i="7"/>
  <c r="S71" i="7"/>
  <c r="S72" i="7"/>
  <c r="S73" i="7"/>
  <c r="I65" i="7"/>
  <c r="I66" i="7"/>
  <c r="I67" i="7"/>
  <c r="I68" i="7"/>
  <c r="I69" i="7"/>
  <c r="I70" i="7"/>
  <c r="I72" i="7"/>
  <c r="I73" i="7"/>
  <c r="G64" i="6" l="1"/>
  <c r="G65" i="6"/>
  <c r="G66" i="6"/>
  <c r="G67" i="6"/>
  <c r="G68" i="6"/>
  <c r="G69" i="6"/>
  <c r="G70" i="6"/>
  <c r="G71" i="6"/>
  <c r="G72" i="6"/>
  <c r="G63" i="6" l="1"/>
  <c r="G62" i="6" s="1"/>
  <c r="Y59" i="6"/>
  <c r="G59" i="6" s="1"/>
  <c r="Y52" i="6"/>
  <c r="X53" i="6"/>
  <c r="F53" i="6" s="1"/>
  <c r="Y53" i="6"/>
  <c r="G53" i="6" s="1"/>
  <c r="Y55" i="6"/>
  <c r="G55" i="6" s="1"/>
  <c r="X57" i="6"/>
  <c r="F57" i="6" s="1"/>
  <c r="Y57" i="6"/>
  <c r="G57" i="6" s="1"/>
  <c r="Y58" i="6"/>
  <c r="G58" i="6" s="1"/>
  <c r="G52" i="6" l="1"/>
  <c r="X59" i="6"/>
  <c r="F59" i="6" s="1"/>
  <c r="X58" i="6" l="1"/>
  <c r="F58" i="6" s="1"/>
  <c r="X55" i="6" l="1"/>
  <c r="F55" i="6" s="1"/>
  <c r="X52" i="6" l="1"/>
  <c r="F52" i="6" s="1"/>
  <c r="X46" i="6" l="1"/>
  <c r="F46" i="6" s="1"/>
  <c r="X16" i="6" l="1"/>
  <c r="F16" i="6" l="1"/>
  <c r="W65" i="6"/>
  <c r="W66" i="6"/>
  <c r="W67" i="6"/>
  <c r="W68" i="6"/>
  <c r="W69" i="6"/>
  <c r="W70" i="6"/>
  <c r="W71" i="6"/>
  <c r="W72" i="6"/>
  <c r="W64" i="6"/>
  <c r="W63" i="6" l="1"/>
  <c r="W62" i="6" s="1"/>
  <c r="W51" i="6"/>
  <c r="X51" i="6"/>
  <c r="F51" i="6" s="1"/>
  <c r="Y51" i="6"/>
  <c r="G51" i="6" s="1"/>
  <c r="W52" i="6"/>
  <c r="W53" i="6"/>
  <c r="W54" i="6"/>
  <c r="X54" i="6"/>
  <c r="F54" i="6" s="1"/>
  <c r="Y54" i="6"/>
  <c r="G54" i="6" s="1"/>
  <c r="W55" i="6"/>
  <c r="W56" i="6"/>
  <c r="X56" i="6"/>
  <c r="F56" i="6" s="1"/>
  <c r="Y56" i="6"/>
  <c r="G56" i="6" s="1"/>
  <c r="W57" i="6"/>
  <c r="W58" i="6"/>
  <c r="W59" i="6"/>
  <c r="W60" i="6"/>
  <c r="X60" i="6"/>
  <c r="F60" i="6" s="1"/>
  <c r="Y60" i="6"/>
  <c r="G60" i="6" s="1"/>
  <c r="W61" i="6"/>
  <c r="X61" i="6"/>
  <c r="F61" i="6" s="1"/>
  <c r="Y61" i="6"/>
  <c r="G61" i="6" s="1"/>
  <c r="W44" i="6"/>
  <c r="W45" i="6"/>
  <c r="W46" i="6"/>
  <c r="W47" i="6"/>
  <c r="W48" i="6"/>
  <c r="W49" i="6"/>
  <c r="W50" i="6"/>
  <c r="W43" i="6"/>
  <c r="X29" i="6"/>
  <c r="F29" i="6" s="1"/>
  <c r="Y29" i="6"/>
  <c r="G29" i="6" s="1"/>
  <c r="X30" i="6"/>
  <c r="F30" i="6" s="1"/>
  <c r="Y30" i="6"/>
  <c r="G30" i="6" s="1"/>
  <c r="X31" i="6"/>
  <c r="F31" i="6" s="1"/>
  <c r="Y31" i="6"/>
  <c r="G31" i="6" s="1"/>
  <c r="X32" i="6"/>
  <c r="F32" i="6" s="1"/>
  <c r="Y32" i="6"/>
  <c r="G32" i="6" s="1"/>
  <c r="X33" i="6"/>
  <c r="F33" i="6" s="1"/>
  <c r="Y33" i="6"/>
  <c r="G33" i="6" s="1"/>
  <c r="X34" i="6"/>
  <c r="F34" i="6" s="1"/>
  <c r="Y34" i="6"/>
  <c r="G34" i="6" s="1"/>
  <c r="X35" i="6"/>
  <c r="F35" i="6" s="1"/>
  <c r="Y35" i="6"/>
  <c r="G35" i="6" s="1"/>
  <c r="X36" i="6"/>
  <c r="F36" i="6" s="1"/>
  <c r="Y36" i="6"/>
  <c r="G36" i="6" s="1"/>
  <c r="X37" i="6"/>
  <c r="F37" i="6" s="1"/>
  <c r="Y37" i="6"/>
  <c r="G37" i="6" s="1"/>
  <c r="X38" i="6"/>
  <c r="F38" i="6" s="1"/>
  <c r="Y38" i="6"/>
  <c r="G38" i="6" s="1"/>
  <c r="X39" i="6"/>
  <c r="F39" i="6" s="1"/>
  <c r="Y39" i="6"/>
  <c r="G39" i="6" s="1"/>
  <c r="X40" i="6"/>
  <c r="F40" i="6" s="1"/>
  <c r="Y40" i="6"/>
  <c r="G40" i="6" s="1"/>
  <c r="X41" i="6"/>
  <c r="F41" i="6" s="1"/>
  <c r="Y41" i="6"/>
  <c r="G41" i="6" s="1"/>
  <c r="W17" i="6"/>
  <c r="W18" i="6"/>
  <c r="W19" i="6"/>
  <c r="W20" i="6"/>
  <c r="W21" i="6"/>
  <c r="W22" i="6"/>
  <c r="W23" i="6"/>
  <c r="W24" i="6"/>
  <c r="W25" i="6"/>
  <c r="W26" i="6"/>
  <c r="W27" i="6"/>
  <c r="W28" i="6"/>
  <c r="W29" i="6"/>
  <c r="W30" i="6"/>
  <c r="W31" i="6"/>
  <c r="W32" i="6"/>
  <c r="W33" i="6"/>
  <c r="W34" i="6"/>
  <c r="W35" i="6"/>
  <c r="W36" i="6"/>
  <c r="W37" i="6"/>
  <c r="W38" i="6"/>
  <c r="W39" i="6"/>
  <c r="W40" i="6"/>
  <c r="W41" i="6"/>
  <c r="W16" i="6"/>
  <c r="R62" i="7"/>
  <c r="R61" i="7"/>
  <c r="R60" i="7"/>
  <c r="S59" i="7"/>
  <c r="S58" i="7"/>
  <c r="S56" i="7"/>
  <c r="R55" i="7"/>
  <c r="R54" i="7"/>
  <c r="R53" i="7"/>
  <c r="R52" i="7"/>
  <c r="R51" i="7"/>
  <c r="S50" i="7"/>
  <c r="W50" i="7" s="1"/>
  <c r="R49" i="7"/>
  <c r="R48" i="7"/>
  <c r="R47" i="7"/>
  <c r="R46" i="7"/>
  <c r="R45" i="7"/>
  <c r="S18" i="7"/>
  <c r="S19" i="7"/>
  <c r="S20" i="7"/>
  <c r="S21" i="7"/>
  <c r="S22" i="7"/>
  <c r="S23" i="7"/>
  <c r="S24" i="7"/>
  <c r="S25" i="7"/>
  <c r="S26" i="7"/>
  <c r="S27" i="7"/>
  <c r="S28" i="7"/>
  <c r="S29" i="7"/>
  <c r="S30" i="7"/>
  <c r="S31" i="7"/>
  <c r="S32" i="7"/>
  <c r="S33" i="7"/>
  <c r="S35" i="7"/>
  <c r="S36" i="7"/>
  <c r="S37" i="7"/>
  <c r="S38" i="7"/>
  <c r="S39" i="7"/>
  <c r="S40" i="7"/>
  <c r="S41" i="7"/>
  <c r="S42" i="7"/>
  <c r="P46" i="7"/>
  <c r="P49" i="7"/>
  <c r="P51" i="7"/>
  <c r="P52" i="7"/>
  <c r="P53" i="7"/>
  <c r="P54" i="7"/>
  <c r="P55" i="7"/>
  <c r="Q56" i="7"/>
  <c r="Q58" i="7"/>
  <c r="Q59" i="7"/>
  <c r="P60" i="7"/>
  <c r="P61" i="7"/>
  <c r="P62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4" i="7"/>
  <c r="Q35" i="7"/>
  <c r="Q36" i="7"/>
  <c r="Q37" i="7"/>
  <c r="Q38" i="7"/>
  <c r="Q39" i="7"/>
  <c r="Q40" i="7"/>
  <c r="Q41" i="7"/>
  <c r="Q42" i="7"/>
  <c r="L46" i="7"/>
  <c r="L47" i="7"/>
  <c r="L48" i="7"/>
  <c r="L49" i="7"/>
  <c r="L51" i="7"/>
  <c r="L52" i="7"/>
  <c r="L53" i="7"/>
  <c r="L54" i="7"/>
  <c r="L55" i="7"/>
  <c r="M56" i="7"/>
  <c r="M57" i="7"/>
  <c r="M58" i="7"/>
  <c r="M59" i="7"/>
  <c r="L60" i="7"/>
  <c r="L61" i="7"/>
  <c r="L62" i="7"/>
  <c r="M31" i="7"/>
  <c r="M32" i="7"/>
  <c r="M33" i="7"/>
  <c r="M34" i="7"/>
  <c r="M35" i="7"/>
  <c r="M37" i="7"/>
  <c r="M38" i="7"/>
  <c r="M39" i="7"/>
  <c r="M40" i="7"/>
  <c r="M41" i="7"/>
  <c r="M42" i="7"/>
  <c r="H46" i="7"/>
  <c r="I30" i="7"/>
  <c r="I32" i="7"/>
  <c r="I33" i="7"/>
  <c r="I34" i="7"/>
  <c r="AB70" i="8"/>
  <c r="AB69" i="8"/>
  <c r="AB68" i="8"/>
  <c r="AB67" i="8"/>
  <c r="AB66" i="8"/>
  <c r="AB65" i="8"/>
  <c r="AB64" i="8"/>
  <c r="AB63" i="8"/>
  <c r="AB62" i="8"/>
  <c r="AA70" i="8"/>
  <c r="AA69" i="8"/>
  <c r="AA68" i="8"/>
  <c r="AA67" i="8"/>
  <c r="AA66" i="8"/>
  <c r="AA65" i="8"/>
  <c r="AA64" i="8"/>
  <c r="AA63" i="8"/>
  <c r="AA59" i="8"/>
  <c r="AA58" i="8"/>
  <c r="AA57" i="8"/>
  <c r="AA56" i="8"/>
  <c r="AA55" i="8"/>
  <c r="AA54" i="8"/>
  <c r="AA53" i="8"/>
  <c r="AA52" i="8"/>
  <c r="AA51" i="8"/>
  <c r="AA50" i="8"/>
  <c r="AA49" i="8"/>
  <c r="AA48" i="8"/>
  <c r="AA47" i="8"/>
  <c r="AA46" i="8"/>
  <c r="AA45" i="8"/>
  <c r="AA44" i="8"/>
  <c r="AA43" i="8"/>
  <c r="AA42" i="8"/>
  <c r="AA41" i="8"/>
  <c r="AA15" i="8"/>
  <c r="AA16" i="8"/>
  <c r="AA17" i="8"/>
  <c r="AA18" i="8"/>
  <c r="AA19" i="8"/>
  <c r="AA20" i="8"/>
  <c r="AA21" i="8"/>
  <c r="AA22" i="8"/>
  <c r="AA23" i="8"/>
  <c r="AA24" i="8"/>
  <c r="AA25" i="8"/>
  <c r="AA26" i="8"/>
  <c r="AA27" i="8"/>
  <c r="AA28" i="8"/>
  <c r="AA29" i="8"/>
  <c r="AA30" i="8"/>
  <c r="AA31" i="8"/>
  <c r="AA32" i="8"/>
  <c r="AA33" i="8"/>
  <c r="AA34" i="8"/>
  <c r="AA35" i="8"/>
  <c r="AA36" i="8"/>
  <c r="AA37" i="8"/>
  <c r="AA38" i="8"/>
  <c r="AA39" i="8"/>
  <c r="M18" i="7"/>
  <c r="O43" i="8"/>
  <c r="M43" i="8" s="1"/>
  <c r="E46" i="7" s="1"/>
  <c r="O46" i="8"/>
  <c r="M46" i="8" s="1"/>
  <c r="E49" i="7" s="1"/>
  <c r="J48" i="8"/>
  <c r="J40" i="8" s="1"/>
  <c r="J71" i="8" s="1"/>
  <c r="I43" i="8"/>
  <c r="I46" i="8"/>
  <c r="AY62" i="3"/>
  <c r="AY63" i="3"/>
  <c r="AY64" i="3"/>
  <c r="AY65" i="3"/>
  <c r="AY66" i="3"/>
  <c r="AY67" i="3"/>
  <c r="AY68" i="3"/>
  <c r="AY69" i="3"/>
  <c r="AY70" i="3"/>
  <c r="AT62" i="3"/>
  <c r="AT63" i="3"/>
  <c r="AT64" i="3"/>
  <c r="AT65" i="3"/>
  <c r="AT66" i="3"/>
  <c r="AT67" i="3"/>
  <c r="AT68" i="3"/>
  <c r="AT69" i="3"/>
  <c r="AT70" i="3"/>
  <c r="Z62" i="3"/>
  <c r="Z63" i="3"/>
  <c r="Z64" i="3"/>
  <c r="Z65" i="3"/>
  <c r="Z66" i="3"/>
  <c r="Z67" i="3"/>
  <c r="Z68" i="3"/>
  <c r="Z69" i="3"/>
  <c r="Z70" i="3"/>
  <c r="AJ62" i="3"/>
  <c r="AJ63" i="3"/>
  <c r="AJ64" i="3"/>
  <c r="AJ65" i="3"/>
  <c r="AJ66" i="3"/>
  <c r="AJ67" i="3"/>
  <c r="AJ68" i="3"/>
  <c r="AJ69" i="3"/>
  <c r="AJ70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4" i="3"/>
  <c r="AE55" i="3"/>
  <c r="AE56" i="3"/>
  <c r="AE57" i="3"/>
  <c r="AE58" i="3"/>
  <c r="AE59" i="3"/>
  <c r="AE41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BD27" i="3" s="1"/>
  <c r="BA27" i="3" s="1"/>
  <c r="AE28" i="3"/>
  <c r="BD28" i="3" s="1"/>
  <c r="BA28" i="3" s="1"/>
  <c r="AE29" i="3"/>
  <c r="BD29" i="3" s="1"/>
  <c r="BA29" i="3" s="1"/>
  <c r="AE30" i="3"/>
  <c r="BD30" i="3" s="1"/>
  <c r="BA30" i="3" s="1"/>
  <c r="AE31" i="3"/>
  <c r="AE32" i="3"/>
  <c r="BD32" i="3" s="1"/>
  <c r="BA32" i="3" s="1"/>
  <c r="AE33" i="3"/>
  <c r="BD33" i="3" s="1"/>
  <c r="BA33" i="3" s="1"/>
  <c r="AE34" i="3"/>
  <c r="BD34" i="3" s="1"/>
  <c r="BA34" i="3" s="1"/>
  <c r="AE35" i="3"/>
  <c r="BD35" i="3" s="1"/>
  <c r="BA35" i="3" s="1"/>
  <c r="AE36" i="3"/>
  <c r="BD36" i="3" s="1"/>
  <c r="BA36" i="3" s="1"/>
  <c r="AE37" i="3"/>
  <c r="BD37" i="3" s="1"/>
  <c r="BA37" i="3" s="1"/>
  <c r="AE38" i="3"/>
  <c r="BD38" i="3" s="1"/>
  <c r="BA38" i="3" s="1"/>
  <c r="AE39" i="3"/>
  <c r="AO62" i="3"/>
  <c r="AO63" i="3"/>
  <c r="AO64" i="3"/>
  <c r="AO65" i="3"/>
  <c r="AO66" i="3"/>
  <c r="AO67" i="3"/>
  <c r="AO68" i="3"/>
  <c r="AO69" i="3"/>
  <c r="AO70" i="3"/>
  <c r="AO61" i="3"/>
  <c r="AO60" i="3" s="1"/>
  <c r="AO71" i="3" s="1"/>
  <c r="AE62" i="3"/>
  <c r="AE63" i="3"/>
  <c r="AE64" i="3"/>
  <c r="AE65" i="3"/>
  <c r="AE66" i="3"/>
  <c r="AE67" i="3"/>
  <c r="AE68" i="3"/>
  <c r="AE69" i="3"/>
  <c r="AE70" i="3"/>
  <c r="AE61" i="3"/>
  <c r="AE60" i="3" s="1"/>
  <c r="U62" i="3"/>
  <c r="U63" i="3"/>
  <c r="U64" i="3"/>
  <c r="U65" i="3"/>
  <c r="U66" i="3"/>
  <c r="U67" i="3"/>
  <c r="U68" i="3"/>
  <c r="U69" i="3"/>
  <c r="U70" i="3"/>
  <c r="U61" i="3"/>
  <c r="U60" i="3" s="1"/>
  <c r="AY42" i="3"/>
  <c r="AY43" i="3"/>
  <c r="AY44" i="3"/>
  <c r="AY45" i="3"/>
  <c r="AY46" i="3"/>
  <c r="AY47" i="3"/>
  <c r="AY48" i="3"/>
  <c r="AY49" i="3"/>
  <c r="AY50" i="3"/>
  <c r="AY51" i="3"/>
  <c r="AY52" i="3"/>
  <c r="AY53" i="3"/>
  <c r="AT42" i="3"/>
  <c r="AT43" i="3"/>
  <c r="AT49" i="3"/>
  <c r="AT50" i="3"/>
  <c r="AT51" i="3"/>
  <c r="AT52" i="3"/>
  <c r="AT53" i="3"/>
  <c r="AT55" i="3"/>
  <c r="AT56" i="3"/>
  <c r="AT57" i="3"/>
  <c r="AT58" i="3"/>
  <c r="AT59" i="3"/>
  <c r="Z43" i="3"/>
  <c r="Z46" i="3"/>
  <c r="U43" i="3"/>
  <c r="U44" i="3"/>
  <c r="U45" i="3"/>
  <c r="BD45" i="3" s="1"/>
  <c r="BA45" i="3" s="1"/>
  <c r="U46" i="3"/>
  <c r="U48" i="3"/>
  <c r="U49" i="3"/>
  <c r="U50" i="3"/>
  <c r="BD50" i="3" s="1"/>
  <c r="BA50" i="3" s="1"/>
  <c r="U51" i="3"/>
  <c r="U52" i="3"/>
  <c r="U53" i="3"/>
  <c r="BD53" i="3" s="1"/>
  <c r="BA53" i="3" s="1"/>
  <c r="U54" i="3"/>
  <c r="U55" i="3"/>
  <c r="U56" i="3"/>
  <c r="U57" i="3"/>
  <c r="U58" i="3"/>
  <c r="BD58" i="3" s="1"/>
  <c r="BA58" i="3" s="1"/>
  <c r="U59" i="3"/>
  <c r="AJ43" i="3"/>
  <c r="AJ44" i="3"/>
  <c r="AJ45" i="3"/>
  <c r="AJ46" i="3"/>
  <c r="AJ47" i="3"/>
  <c r="AJ48" i="3"/>
  <c r="AJ49" i="3"/>
  <c r="AJ50" i="3"/>
  <c r="AJ51" i="3"/>
  <c r="AJ52" i="3"/>
  <c r="AJ53" i="3"/>
  <c r="AJ54" i="3"/>
  <c r="AJ55" i="3"/>
  <c r="AJ56" i="3"/>
  <c r="AJ57" i="3"/>
  <c r="AJ58" i="3"/>
  <c r="AJ59" i="3"/>
  <c r="AJ41" i="3"/>
  <c r="U42" i="3"/>
  <c r="U41" i="3"/>
  <c r="AY39" i="3"/>
  <c r="AY38" i="3"/>
  <c r="AY37" i="3"/>
  <c r="AY36" i="3"/>
  <c r="AY35" i="3"/>
  <c r="AY3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Y28" i="3"/>
  <c r="AY29" i="3"/>
  <c r="AY30" i="3"/>
  <c r="AY32" i="3"/>
  <c r="AY33" i="3"/>
  <c r="AY14" i="3"/>
  <c r="AT32" i="3"/>
  <c r="AT33" i="3"/>
  <c r="AT34" i="3"/>
  <c r="AT35" i="3"/>
  <c r="AT36" i="3"/>
  <c r="AT37" i="3"/>
  <c r="AT38" i="3"/>
  <c r="AT39" i="3"/>
  <c r="AT15" i="3"/>
  <c r="AT16" i="3"/>
  <c r="AT17" i="3"/>
  <c r="AT18" i="3"/>
  <c r="AT19" i="3"/>
  <c r="AT20" i="3"/>
  <c r="AT21" i="3"/>
  <c r="AT22" i="3"/>
  <c r="AT23" i="3"/>
  <c r="AT24" i="3"/>
  <c r="AT25" i="3"/>
  <c r="AT26" i="3"/>
  <c r="AT27" i="3"/>
  <c r="AT28" i="3"/>
  <c r="AT31" i="3"/>
  <c r="AT14" i="3"/>
  <c r="AJ31" i="3"/>
  <c r="AJ32" i="3"/>
  <c r="AJ34" i="3"/>
  <c r="AJ35" i="3"/>
  <c r="AJ36" i="3"/>
  <c r="AJ37" i="3"/>
  <c r="AJ38" i="3"/>
  <c r="AJ39" i="3"/>
  <c r="AJ25" i="3"/>
  <c r="AJ26" i="3"/>
  <c r="AJ28" i="3"/>
  <c r="AJ29" i="3"/>
  <c r="AJ30" i="3"/>
  <c r="Z29" i="3"/>
  <c r="Z30" i="3"/>
  <c r="Z31" i="3"/>
  <c r="Z27" i="3"/>
  <c r="BD31" i="3"/>
  <c r="BA31" i="3" s="1"/>
  <c r="BD39" i="3"/>
  <c r="BA39" i="3" s="1"/>
  <c r="U26" i="3"/>
  <c r="BD26" i="3" s="1"/>
  <c r="BA26" i="3" s="1"/>
  <c r="AJ24" i="3"/>
  <c r="AJ23" i="3"/>
  <c r="AJ22" i="3"/>
  <c r="AJ21" i="3"/>
  <c r="AJ20" i="3"/>
  <c r="AJ19" i="3"/>
  <c r="AJ18" i="3"/>
  <c r="AJ17" i="3"/>
  <c r="AJ16" i="3"/>
  <c r="AJ15" i="3"/>
  <c r="AJ14" i="3"/>
  <c r="U16" i="3"/>
  <c r="U17" i="3"/>
  <c r="U18" i="3"/>
  <c r="BD18" i="3" s="1"/>
  <c r="BA18" i="3" s="1"/>
  <c r="U19" i="3"/>
  <c r="U20" i="3"/>
  <c r="BD20" i="3" s="1"/>
  <c r="BA20" i="3" s="1"/>
  <c r="U21" i="3"/>
  <c r="BD21" i="3" s="1"/>
  <c r="BA21" i="3" s="1"/>
  <c r="U22" i="3"/>
  <c r="U23" i="3"/>
  <c r="BD23" i="3" s="1"/>
  <c r="BA23" i="3" s="1"/>
  <c r="U24" i="3"/>
  <c r="U25" i="3"/>
  <c r="U15" i="3"/>
  <c r="AE14" i="3"/>
  <c r="P45" i="7"/>
  <c r="M70" i="8"/>
  <c r="M69" i="8"/>
  <c r="M68" i="8"/>
  <c r="M67" i="8"/>
  <c r="M66" i="8"/>
  <c r="M65" i="8"/>
  <c r="M64" i="8"/>
  <c r="M63" i="8"/>
  <c r="M62" i="8"/>
  <c r="X72" i="6"/>
  <c r="X71" i="6"/>
  <c r="X68" i="6"/>
  <c r="X67" i="6"/>
  <c r="X66" i="6"/>
  <c r="X65" i="6"/>
  <c r="Y50" i="6"/>
  <c r="G50" i="6" s="1"/>
  <c r="X50" i="6"/>
  <c r="F50" i="6" s="1"/>
  <c r="Y49" i="6"/>
  <c r="G49" i="6" s="1"/>
  <c r="X49" i="6"/>
  <c r="F49" i="6" s="1"/>
  <c r="Y48" i="6"/>
  <c r="G48" i="6" s="1"/>
  <c r="X48" i="6"/>
  <c r="F48" i="6" s="1"/>
  <c r="Y47" i="6"/>
  <c r="G47" i="6" s="1"/>
  <c r="X47" i="6"/>
  <c r="Y46" i="6"/>
  <c r="G46" i="6" s="1"/>
  <c r="Y45" i="6"/>
  <c r="G45" i="6" s="1"/>
  <c r="X45" i="6"/>
  <c r="F45" i="6" s="1"/>
  <c r="Y44" i="6"/>
  <c r="G44" i="6" s="1"/>
  <c r="X44" i="6"/>
  <c r="F44" i="6" s="1"/>
  <c r="Y43" i="6"/>
  <c r="X43" i="6"/>
  <c r="X17" i="6"/>
  <c r="Y17" i="6"/>
  <c r="G17" i="6" s="1"/>
  <c r="X18" i="6"/>
  <c r="F18" i="6" s="1"/>
  <c r="Y18" i="6"/>
  <c r="G18" i="6" s="1"/>
  <c r="X19" i="6"/>
  <c r="F19" i="6" s="1"/>
  <c r="Y19" i="6"/>
  <c r="G19" i="6" s="1"/>
  <c r="X20" i="6"/>
  <c r="F20" i="6" s="1"/>
  <c r="Y20" i="6"/>
  <c r="G20" i="6" s="1"/>
  <c r="X21" i="6"/>
  <c r="F21" i="6" s="1"/>
  <c r="Y21" i="6"/>
  <c r="G21" i="6" s="1"/>
  <c r="X22" i="6"/>
  <c r="F22" i="6" s="1"/>
  <c r="Y22" i="6"/>
  <c r="G22" i="6" s="1"/>
  <c r="X23" i="6"/>
  <c r="F23" i="6" s="1"/>
  <c r="Y23" i="6"/>
  <c r="G23" i="6" s="1"/>
  <c r="X24" i="6"/>
  <c r="F24" i="6" s="1"/>
  <c r="Y24" i="6"/>
  <c r="G24" i="6" s="1"/>
  <c r="X25" i="6"/>
  <c r="F25" i="6" s="1"/>
  <c r="Y25" i="6"/>
  <c r="G25" i="6" s="1"/>
  <c r="X26" i="6"/>
  <c r="F26" i="6" s="1"/>
  <c r="Y26" i="6"/>
  <c r="G26" i="6" s="1"/>
  <c r="X27" i="6"/>
  <c r="F27" i="6" s="1"/>
  <c r="Y27" i="6"/>
  <c r="G27" i="6" s="1"/>
  <c r="X28" i="6"/>
  <c r="F28" i="6" s="1"/>
  <c r="Y28" i="6"/>
  <c r="G28" i="6" s="1"/>
  <c r="Y16" i="6"/>
  <c r="M23" i="7"/>
  <c r="M24" i="7"/>
  <c r="Q73" i="7"/>
  <c r="Q72" i="7"/>
  <c r="Q71" i="7"/>
  <c r="Q70" i="7"/>
  <c r="Q69" i="7"/>
  <c r="Q68" i="7"/>
  <c r="Q67" i="7"/>
  <c r="Q66" i="7"/>
  <c r="Q65" i="7"/>
  <c r="M73" i="7"/>
  <c r="M72" i="7"/>
  <c r="M71" i="7"/>
  <c r="M70" i="7"/>
  <c r="M69" i="7"/>
  <c r="M68" i="7"/>
  <c r="M67" i="7"/>
  <c r="M66" i="7"/>
  <c r="M65" i="7"/>
  <c r="M28" i="7"/>
  <c r="M21" i="7"/>
  <c r="M20" i="7"/>
  <c r="F31" i="9"/>
  <c r="F17" i="9"/>
  <c r="E19" i="9"/>
  <c r="D19" i="9"/>
  <c r="F19" i="9" s="1"/>
  <c r="C19" i="9"/>
  <c r="D29" i="9"/>
  <c r="D44" i="9" s="1"/>
  <c r="D43" i="9" s="1"/>
  <c r="C29" i="9"/>
  <c r="C44" i="9" s="1"/>
  <c r="C43" i="9" s="1"/>
  <c r="C64" i="7"/>
  <c r="C44" i="7"/>
  <c r="B63" i="7"/>
  <c r="C63" i="6"/>
  <c r="A6" i="8"/>
  <c r="A7" i="6" s="1"/>
  <c r="A7" i="7" s="1"/>
  <c r="A7" i="10" s="1"/>
  <c r="C61" i="8"/>
  <c r="E29" i="9"/>
  <c r="E44" i="9" s="1"/>
  <c r="M27" i="7"/>
  <c r="M26" i="7"/>
  <c r="M19" i="7"/>
  <c r="M22" i="7"/>
  <c r="M25" i="7"/>
  <c r="M29" i="7"/>
  <c r="U47" i="3"/>
  <c r="X69" i="6"/>
  <c r="AT41" i="3"/>
  <c r="AT48" i="3"/>
  <c r="AT46" i="3"/>
  <c r="AT47" i="3"/>
  <c r="AY55" i="3"/>
  <c r="AY59" i="3"/>
  <c r="AY58" i="3"/>
  <c r="AY57" i="3"/>
  <c r="AY56" i="3"/>
  <c r="AY41" i="3"/>
  <c r="X63" i="6" l="1"/>
  <c r="X62" i="6" s="1"/>
  <c r="BD14" i="3"/>
  <c r="AE13" i="3"/>
  <c r="U40" i="3"/>
  <c r="U71" i="3" s="1"/>
  <c r="AE71" i="3"/>
  <c r="BD65" i="3"/>
  <c r="BA65" i="3" s="1"/>
  <c r="W42" i="6"/>
  <c r="U13" i="3"/>
  <c r="BD67" i="3"/>
  <c r="BA67" i="3" s="1"/>
  <c r="BD43" i="3"/>
  <c r="BA43" i="3" s="1"/>
  <c r="BD59" i="3"/>
  <c r="BA59" i="3" s="1"/>
  <c r="BD51" i="3"/>
  <c r="BA51" i="3" s="1"/>
  <c r="AE40" i="3"/>
  <c r="G16" i="6"/>
  <c r="G15" i="6" s="1"/>
  <c r="Y15" i="6"/>
  <c r="F43" i="6"/>
  <c r="F42" i="6" s="1"/>
  <c r="X42" i="6"/>
  <c r="W15" i="6"/>
  <c r="F17" i="6"/>
  <c r="F15" i="6" s="1"/>
  <c r="X15" i="6"/>
  <c r="G43" i="6"/>
  <c r="G42" i="6" s="1"/>
  <c r="Y42" i="6"/>
  <c r="AA13" i="8"/>
  <c r="AA40" i="8"/>
  <c r="M17" i="7"/>
  <c r="AB43" i="8"/>
  <c r="Q17" i="7"/>
  <c r="Q44" i="7"/>
  <c r="S17" i="7"/>
  <c r="S44" i="7"/>
  <c r="M44" i="7"/>
  <c r="M43" i="7" s="1"/>
  <c r="R43" i="7"/>
  <c r="R74" i="7" s="1"/>
  <c r="BD69" i="3"/>
  <c r="BA69" i="3" s="1"/>
  <c r="BD63" i="3"/>
  <c r="BA63" i="3" s="1"/>
  <c r="BD70" i="3"/>
  <c r="BA70" i="3" s="1"/>
  <c r="BD62" i="3"/>
  <c r="BA62" i="3" s="1"/>
  <c r="BD19" i="3"/>
  <c r="BA19" i="3" s="1"/>
  <c r="BD57" i="3"/>
  <c r="BA57" i="3" s="1"/>
  <c r="BD49" i="3"/>
  <c r="BA49" i="3" s="1"/>
  <c r="BD64" i="3"/>
  <c r="BA64" i="3" s="1"/>
  <c r="BD56" i="3"/>
  <c r="BA56" i="3" s="1"/>
  <c r="F67" i="6"/>
  <c r="F69" i="6"/>
  <c r="F29" i="9"/>
  <c r="C18" i="9"/>
  <c r="BD48" i="3"/>
  <c r="BA48" i="3" s="1"/>
  <c r="W70" i="7"/>
  <c r="W67" i="7"/>
  <c r="BI46" i="3"/>
  <c r="BF46" i="3" s="1"/>
  <c r="E18" i="9"/>
  <c r="D18" i="9"/>
  <c r="F18" i="9" s="1"/>
  <c r="BD42" i="3"/>
  <c r="BA42" i="3" s="1"/>
  <c r="BI65" i="3"/>
  <c r="BF65" i="3" s="1"/>
  <c r="F44" i="9"/>
  <c r="E43" i="9"/>
  <c r="F43" i="9" s="1"/>
  <c r="BD22" i="3"/>
  <c r="BA22" i="3" s="1"/>
  <c r="BD41" i="3"/>
  <c r="BI66" i="3"/>
  <c r="BF66" i="3" s="1"/>
  <c r="W68" i="7"/>
  <c r="W72" i="7"/>
  <c r="V46" i="7"/>
  <c r="W71" i="7"/>
  <c r="E67" i="7"/>
  <c r="D51" i="7"/>
  <c r="D43" i="7" s="1"/>
  <c r="D74" i="7" s="1"/>
  <c r="W65" i="7"/>
  <c r="W73" i="7"/>
  <c r="E64" i="7"/>
  <c r="E63" i="7" s="1"/>
  <c r="W66" i="7"/>
  <c r="BD52" i="3"/>
  <c r="BA52" i="3" s="1"/>
  <c r="E71" i="7"/>
  <c r="BD44" i="3"/>
  <c r="BA44" i="3" s="1"/>
  <c r="BD25" i="3"/>
  <c r="BA25" i="3" s="1"/>
  <c r="BD17" i="3"/>
  <c r="BA17" i="3" s="1"/>
  <c r="BD55" i="3"/>
  <c r="BA55" i="3" s="1"/>
  <c r="BD47" i="3"/>
  <c r="BA47" i="3" s="1"/>
  <c r="BI70" i="3"/>
  <c r="BF70" i="3" s="1"/>
  <c r="BI62" i="3"/>
  <c r="BF62" i="3" s="1"/>
  <c r="E66" i="7"/>
  <c r="E72" i="7"/>
  <c r="BD66" i="3"/>
  <c r="BA66" i="3" s="1"/>
  <c r="BD68" i="3"/>
  <c r="BA68" i="3" s="1"/>
  <c r="BD24" i="3"/>
  <c r="BA24" i="3" s="1"/>
  <c r="BD16" i="3"/>
  <c r="BA16" i="3" s="1"/>
  <c r="BD54" i="3"/>
  <c r="BA54" i="3" s="1"/>
  <c r="BD46" i="3"/>
  <c r="BA46" i="3" s="1"/>
  <c r="W69" i="7"/>
  <c r="E65" i="7"/>
  <c r="E73" i="7"/>
  <c r="BD15" i="3"/>
  <c r="BA15" i="3" s="1"/>
  <c r="BI67" i="3"/>
  <c r="BF67" i="3" s="1"/>
  <c r="BI43" i="3"/>
  <c r="BF43" i="3" s="1"/>
  <c r="AB46" i="8"/>
  <c r="H49" i="7"/>
  <c r="V49" i="7" s="1"/>
  <c r="E68" i="7"/>
  <c r="E69" i="7"/>
  <c r="E70" i="7"/>
  <c r="BI63" i="3"/>
  <c r="BF63" i="3" s="1"/>
  <c r="BI64" i="3"/>
  <c r="BF64" i="3" s="1"/>
  <c r="BI69" i="3"/>
  <c r="BF69" i="3" s="1"/>
  <c r="BI68" i="3"/>
  <c r="M47" i="8"/>
  <c r="A7" i="9"/>
  <c r="AA71" i="8" l="1"/>
  <c r="BA41" i="3"/>
  <c r="BA40" i="3" s="1"/>
  <c r="BD40" i="3"/>
  <c r="W73" i="6"/>
  <c r="BA61" i="3"/>
  <c r="BA60" i="3" s="1"/>
  <c r="BD60" i="3"/>
  <c r="X73" i="6"/>
  <c r="BA14" i="3"/>
  <c r="BA13" i="3" s="1"/>
  <c r="BD13" i="3"/>
  <c r="F63" i="6"/>
  <c r="F62" i="6" s="1"/>
  <c r="F73" i="6" s="1"/>
  <c r="Y73" i="6"/>
  <c r="G73" i="6"/>
  <c r="E50" i="7"/>
  <c r="BF68" i="3"/>
  <c r="BD71" i="3" l="1"/>
  <c r="BA71" i="3"/>
  <c r="Z61" i="3"/>
  <c r="Z60" i="3" s="1"/>
  <c r="AT61" i="3" l="1"/>
  <c r="AT60" i="3" s="1"/>
  <c r="Z60" i="8"/>
  <c r="AY61" i="3"/>
  <c r="AY60" i="3" s="1"/>
  <c r="S64" i="7" l="1"/>
  <c r="S63" i="7" s="1"/>
  <c r="Q64" i="7"/>
  <c r="Q63" i="7" s="1"/>
  <c r="W42" i="7" l="1"/>
  <c r="I64" i="7" l="1"/>
  <c r="I63" i="7" s="1"/>
  <c r="AB60" i="8"/>
  <c r="M64" i="7"/>
  <c r="M63" i="7" s="1"/>
  <c r="W64" i="7" l="1"/>
  <c r="W63" i="7" s="1"/>
  <c r="AB47" i="8" l="1"/>
  <c r="I24" i="8" l="1"/>
  <c r="I25" i="8"/>
  <c r="I31" i="8"/>
  <c r="I17" i="8"/>
  <c r="I26" i="8"/>
  <c r="I16" i="8"/>
  <c r="I28" i="8"/>
  <c r="I20" i="8"/>
  <c r="I21" i="8"/>
  <c r="I48" i="8"/>
  <c r="I18" i="8"/>
  <c r="I19" i="8"/>
  <c r="I22" i="8"/>
  <c r="I29" i="8"/>
  <c r="I49" i="8"/>
  <c r="I15" i="8"/>
  <c r="I23" i="8"/>
  <c r="I30" i="8"/>
  <c r="I52" i="8"/>
  <c r="AY31" i="3" l="1"/>
  <c r="Z13" i="8"/>
  <c r="Z17" i="3"/>
  <c r="BI17" i="3" s="1"/>
  <c r="BF17" i="3" s="1"/>
  <c r="Z20" i="3"/>
  <c r="BI20" i="3" s="1"/>
  <c r="BF20" i="3" s="1"/>
  <c r="Z18" i="3"/>
  <c r="BI18" i="3" s="1"/>
  <c r="BF18" i="3" s="1"/>
  <c r="Z49" i="3"/>
  <c r="BI49" i="3" s="1"/>
  <c r="BF49" i="3" s="1"/>
  <c r="Z28" i="3"/>
  <c r="BI28" i="3" s="1"/>
  <c r="BF28" i="3" s="1"/>
  <c r="Z25" i="3"/>
  <c r="BI25" i="3" s="1"/>
  <c r="BF25" i="3" s="1"/>
  <c r="Z19" i="3"/>
  <c r="BI19" i="3" s="1"/>
  <c r="BF19" i="3" s="1"/>
  <c r="AT30" i="3"/>
  <c r="BI30" i="3" s="1"/>
  <c r="BF30" i="3" s="1"/>
  <c r="Y13" i="8"/>
  <c r="AT29" i="3"/>
  <c r="AT13" i="3" s="1"/>
  <c r="Z16" i="3"/>
  <c r="BI16" i="3" s="1"/>
  <c r="BF16" i="3" s="1"/>
  <c r="Z48" i="3"/>
  <c r="BI48" i="3" s="1"/>
  <c r="BF48" i="3" s="1"/>
  <c r="Z23" i="3"/>
  <c r="BI23" i="3" s="1"/>
  <c r="BF23" i="3" s="1"/>
  <c r="Z22" i="3"/>
  <c r="BI22" i="3" s="1"/>
  <c r="BF22" i="3" s="1"/>
  <c r="Z26" i="3"/>
  <c r="BI26" i="3" s="1"/>
  <c r="BF26" i="3" s="1"/>
  <c r="Z15" i="3"/>
  <c r="BI15" i="3" s="1"/>
  <c r="BF15" i="3" s="1"/>
  <c r="Z52" i="3"/>
  <c r="BI52" i="3" s="1"/>
  <c r="BF52" i="3" s="1"/>
  <c r="Z21" i="3"/>
  <c r="BI21" i="3" s="1"/>
  <c r="BF21" i="3" s="1"/>
  <c r="Z24" i="3"/>
  <c r="BI24" i="3" s="1"/>
  <c r="BF24" i="3" s="1"/>
  <c r="BI31" i="3" l="1"/>
  <c r="BF31" i="3" s="1"/>
  <c r="AY13" i="3"/>
  <c r="I21" i="7"/>
  <c r="W21" i="7" s="1"/>
  <c r="AB18" i="8"/>
  <c r="I24" i="7"/>
  <c r="W24" i="7" s="1"/>
  <c r="AB21" i="8"/>
  <c r="I31" i="7"/>
  <c r="W31" i="7" s="1"/>
  <c r="AB28" i="8"/>
  <c r="AB17" i="8"/>
  <c r="I20" i="7"/>
  <c r="W20" i="7" s="1"/>
  <c r="I29" i="7"/>
  <c r="W29" i="7" s="1"/>
  <c r="AB26" i="8"/>
  <c r="AB19" i="8"/>
  <c r="I22" i="7"/>
  <c r="W22" i="7" s="1"/>
  <c r="I19" i="7"/>
  <c r="W19" i="7" s="1"/>
  <c r="AB16" i="8"/>
  <c r="I23" i="7"/>
  <c r="W23" i="7" s="1"/>
  <c r="AB20" i="8"/>
  <c r="S34" i="7"/>
  <c r="AB31" i="8"/>
  <c r="I18" i="7"/>
  <c r="W18" i="7" s="1"/>
  <c r="AB15" i="8"/>
  <c r="AB48" i="8"/>
  <c r="H51" i="7"/>
  <c r="V51" i="7" s="1"/>
  <c r="AB24" i="8"/>
  <c r="I27" i="7"/>
  <c r="W27" i="7" s="1"/>
  <c r="I28" i="7"/>
  <c r="W28" i="7" s="1"/>
  <c r="AB25" i="8"/>
  <c r="I25" i="7"/>
  <c r="W25" i="7" s="1"/>
  <c r="AB22" i="8"/>
  <c r="BI29" i="3"/>
  <c r="BF29" i="3" s="1"/>
  <c r="AB29" i="8"/>
  <c r="Q32" i="7"/>
  <c r="H55" i="7"/>
  <c r="V55" i="7" s="1"/>
  <c r="AB52" i="8"/>
  <c r="I26" i="7"/>
  <c r="W26" i="7" s="1"/>
  <c r="AB23" i="8"/>
  <c r="AB30" i="8"/>
  <c r="Q33" i="7"/>
  <c r="W33" i="7" s="1"/>
  <c r="H52" i="7"/>
  <c r="V52" i="7" s="1"/>
  <c r="AB49" i="8"/>
  <c r="O49" i="8"/>
  <c r="M49" i="8" s="1"/>
  <c r="O52" i="8"/>
  <c r="M52" i="8" s="1"/>
  <c r="O48" i="8"/>
  <c r="M48" i="8" s="1"/>
  <c r="W32" i="7" l="1"/>
  <c r="Q16" i="7"/>
  <c r="W34" i="7"/>
  <c r="S16" i="7"/>
  <c r="E52" i="7"/>
  <c r="E51" i="7"/>
  <c r="E55" i="7"/>
  <c r="O29" i="8"/>
  <c r="M29" i="8" s="1"/>
  <c r="N24" i="8" l="1"/>
  <c r="M24" i="8" s="1"/>
  <c r="N25" i="8"/>
  <c r="M25" i="8" s="1"/>
  <c r="N17" i="8"/>
  <c r="M17" i="8" s="1"/>
  <c r="N15" i="8"/>
  <c r="N19" i="8"/>
  <c r="M19" i="8" s="1"/>
  <c r="N22" i="8"/>
  <c r="M22" i="8" s="1"/>
  <c r="N26" i="8"/>
  <c r="M26" i="8" s="1"/>
  <c r="O31" i="8"/>
  <c r="M31" i="8" s="1"/>
  <c r="O28" i="8"/>
  <c r="N16" i="8"/>
  <c r="M16" i="8" s="1"/>
  <c r="E32" i="7"/>
  <c r="O30" i="8"/>
  <c r="M30" i="8" s="1"/>
  <c r="N21" i="8"/>
  <c r="M21" i="8" s="1"/>
  <c r="N18" i="8"/>
  <c r="M18" i="8" s="1"/>
  <c r="N23" i="8"/>
  <c r="M23" i="8" s="1"/>
  <c r="N20" i="8"/>
  <c r="M20" i="8" s="1"/>
  <c r="M15" i="8" l="1"/>
  <c r="E18" i="7" s="1"/>
  <c r="M28" i="8"/>
  <c r="E31" i="7" s="1"/>
  <c r="E33" i="7"/>
  <c r="E29" i="7"/>
  <c r="E20" i="7"/>
  <c r="E28" i="7"/>
  <c r="E25" i="7"/>
  <c r="E22" i="7"/>
  <c r="E26" i="7"/>
  <c r="E21" i="7"/>
  <c r="E19" i="7"/>
  <c r="E24" i="7"/>
  <c r="E23" i="7"/>
  <c r="E34" i="7"/>
  <c r="E27" i="7"/>
  <c r="AJ61" i="3" l="1"/>
  <c r="AJ60" i="3" l="1"/>
  <c r="Z44" i="3"/>
  <c r="I37" i="8"/>
  <c r="N37" i="8"/>
  <c r="M37" i="8" s="1"/>
  <c r="E40" i="7" s="1"/>
  <c r="BF61" i="3" l="1"/>
  <c r="BF60" i="3" s="1"/>
  <c r="BI60" i="3"/>
  <c r="Z37" i="3"/>
  <c r="BI37" i="3" s="1"/>
  <c r="BF37" i="3" s="1"/>
  <c r="H47" i="7"/>
  <c r="I57" i="8" l="1"/>
  <c r="I59" i="8"/>
  <c r="I40" i="7"/>
  <c r="W40" i="7" s="1"/>
  <c r="AB37" i="8"/>
  <c r="O59" i="8"/>
  <c r="M59" i="8" s="1"/>
  <c r="E62" i="7" s="1"/>
  <c r="O57" i="8"/>
  <c r="M57" i="8" s="1"/>
  <c r="E60" i="7" l="1"/>
  <c r="Z59" i="3"/>
  <c r="BI59" i="3" s="1"/>
  <c r="BF59" i="3" s="1"/>
  <c r="Z45" i="3"/>
  <c r="E61" i="7"/>
  <c r="Z58" i="3"/>
  <c r="BI58" i="3" s="1"/>
  <c r="BF58" i="3" s="1"/>
  <c r="Z57" i="3"/>
  <c r="BI57" i="3" s="1"/>
  <c r="BF57" i="3" s="1"/>
  <c r="I34" i="8" l="1"/>
  <c r="I35" i="8"/>
  <c r="I45" i="8"/>
  <c r="I55" i="8"/>
  <c r="AY54" i="3"/>
  <c r="AY40" i="3" s="1"/>
  <c r="AY71" i="3" s="1"/>
  <c r="Z40" i="8"/>
  <c r="Z71" i="8" s="1"/>
  <c r="J70" i="10" s="1"/>
  <c r="J17" i="10" s="1"/>
  <c r="J77" i="10" s="1"/>
  <c r="J76" i="10" s="1"/>
  <c r="I36" i="8"/>
  <c r="Z47" i="3"/>
  <c r="BI47" i="3" s="1"/>
  <c r="BF47" i="3" s="1"/>
  <c r="E59" i="7"/>
  <c r="H48" i="7"/>
  <c r="I44" i="8"/>
  <c r="I38" i="8"/>
  <c r="I50" i="8"/>
  <c r="H60" i="7"/>
  <c r="V60" i="7" s="1"/>
  <c r="AB57" i="8"/>
  <c r="AB59" i="8"/>
  <c r="H62" i="7"/>
  <c r="V62" i="7" s="1"/>
  <c r="I51" i="8"/>
  <c r="I53" i="8"/>
  <c r="AB58" i="8"/>
  <c r="H61" i="7"/>
  <c r="V61" i="7" s="1"/>
  <c r="I39" i="8"/>
  <c r="N33" i="8"/>
  <c r="AJ33" i="3"/>
  <c r="AJ42" i="3"/>
  <c r="AJ40" i="3" s="1"/>
  <c r="Q57" i="7"/>
  <c r="Q43" i="7" s="1"/>
  <c r="Q74" i="7" s="1"/>
  <c r="AT54" i="3"/>
  <c r="Z56" i="3"/>
  <c r="BI56" i="3" s="1"/>
  <c r="BF56" i="3" s="1"/>
  <c r="N55" i="8"/>
  <c r="M55" i="8" s="1"/>
  <c r="E58" i="7" s="1"/>
  <c r="O36" i="8"/>
  <c r="M36" i="8" s="1"/>
  <c r="N54" i="8"/>
  <c r="M54" i="8" s="1"/>
  <c r="N53" i="8"/>
  <c r="M53" i="8" s="1"/>
  <c r="O44" i="8"/>
  <c r="M44" i="8" s="1"/>
  <c r="O38" i="8"/>
  <c r="M38" i="8" s="1"/>
  <c r="O51" i="8"/>
  <c r="M51" i="8" s="1"/>
  <c r="E54" i="7" s="1"/>
  <c r="O35" i="8"/>
  <c r="M35" i="8" s="1"/>
  <c r="O45" i="8"/>
  <c r="M45" i="8" s="1"/>
  <c r="N34" i="8"/>
  <c r="M34" i="8" s="1"/>
  <c r="O50" i="8"/>
  <c r="M50" i="8" s="1"/>
  <c r="E53" i="7" s="1"/>
  <c r="N27" i="8"/>
  <c r="O39" i="8"/>
  <c r="M39" i="8" s="1"/>
  <c r="E42" i="7" s="1"/>
  <c r="M32" i="8" l="1"/>
  <c r="E35" i="7" s="1"/>
  <c r="M42" i="8"/>
  <c r="E45" i="7" s="1"/>
  <c r="O40" i="8"/>
  <c r="L45" i="7"/>
  <c r="L43" i="7" s="1"/>
  <c r="L74" i="7" s="1"/>
  <c r="W40" i="8"/>
  <c r="M27" i="8"/>
  <c r="N13" i="8"/>
  <c r="E41" i="7"/>
  <c r="Z38" i="3"/>
  <c r="BI38" i="3" s="1"/>
  <c r="BF38" i="3" s="1"/>
  <c r="Z55" i="3"/>
  <c r="BI55" i="3" s="1"/>
  <c r="BF55" i="3" s="1"/>
  <c r="E37" i="7"/>
  <c r="Z53" i="3"/>
  <c r="BI53" i="3" s="1"/>
  <c r="BF53" i="3" s="1"/>
  <c r="Z33" i="3"/>
  <c r="AB33" i="8"/>
  <c r="I33" i="8" s="1"/>
  <c r="O33" i="8"/>
  <c r="M33" i="8" s="1"/>
  <c r="Z51" i="3"/>
  <c r="BI51" i="3" s="1"/>
  <c r="BF51" i="3" s="1"/>
  <c r="E48" i="7"/>
  <c r="I59" i="7"/>
  <c r="W59" i="7" s="1"/>
  <c r="AB56" i="8"/>
  <c r="Z41" i="3"/>
  <c r="Z39" i="3"/>
  <c r="BI39" i="3" s="1"/>
  <c r="BF39" i="3" s="1"/>
  <c r="I40" i="8"/>
  <c r="Z36" i="3"/>
  <c r="BI36" i="3" s="1"/>
  <c r="BF36" i="3" s="1"/>
  <c r="Z35" i="3"/>
  <c r="BI35" i="3" s="1"/>
  <c r="BF35" i="3" s="1"/>
  <c r="E39" i="7"/>
  <c r="Z42" i="3"/>
  <c r="BI42" i="3" s="1"/>
  <c r="BF42" i="3" s="1"/>
  <c r="E47" i="7"/>
  <c r="AT45" i="3"/>
  <c r="BI45" i="3" s="1"/>
  <c r="BF45" i="3" s="1"/>
  <c r="E38" i="7"/>
  <c r="E56" i="7"/>
  <c r="AJ27" i="3"/>
  <c r="AJ13" i="3" s="1"/>
  <c r="AJ71" i="3" s="1"/>
  <c r="W13" i="8"/>
  <c r="Z32" i="3"/>
  <c r="BI32" i="3" s="1"/>
  <c r="BF32" i="3" s="1"/>
  <c r="AT44" i="3"/>
  <c r="E57" i="7"/>
  <c r="Z54" i="3"/>
  <c r="BI54" i="3" s="1"/>
  <c r="BF54" i="3" s="1"/>
  <c r="Z50" i="3"/>
  <c r="BI50" i="3" s="1"/>
  <c r="BF50" i="3" s="1"/>
  <c r="S57" i="7"/>
  <c r="S43" i="7" s="1"/>
  <c r="S74" i="7" s="1"/>
  <c r="Z34" i="3"/>
  <c r="BI34" i="3" s="1"/>
  <c r="BF34" i="3" s="1"/>
  <c r="AT40" i="3" l="1"/>
  <c r="AT71" i="3" s="1"/>
  <c r="BI33" i="3"/>
  <c r="BF33" i="3" s="1"/>
  <c r="Z13" i="3"/>
  <c r="Y40" i="8"/>
  <c r="Y71" i="8" s="1"/>
  <c r="I70" i="10" s="1"/>
  <c r="I17" i="10" s="1"/>
  <c r="I77" i="10" s="1"/>
  <c r="I76" i="10" s="1"/>
  <c r="BI41" i="3"/>
  <c r="Z40" i="3"/>
  <c r="W71" i="8"/>
  <c r="G70" i="10" s="1"/>
  <c r="G17" i="10" s="1"/>
  <c r="G77" i="10" s="1"/>
  <c r="G76" i="10" s="1"/>
  <c r="U40" i="8"/>
  <c r="M13" i="8"/>
  <c r="O13" i="8"/>
  <c r="O71" i="8" s="1"/>
  <c r="U13" i="8"/>
  <c r="E30" i="7"/>
  <c r="M40" i="8"/>
  <c r="N40" i="8"/>
  <c r="N71" i="8" s="1"/>
  <c r="H45" i="7"/>
  <c r="AB42" i="8"/>
  <c r="I58" i="7"/>
  <c r="W58" i="7" s="1"/>
  <c r="AB55" i="8"/>
  <c r="P47" i="7"/>
  <c r="AB44" i="8"/>
  <c r="BI44" i="3"/>
  <c r="BF44" i="3" s="1"/>
  <c r="BI14" i="3"/>
  <c r="I41" i="7"/>
  <c r="W41" i="7" s="1"/>
  <c r="AB38" i="8"/>
  <c r="AB50" i="8"/>
  <c r="H53" i="7"/>
  <c r="V53" i="7" s="1"/>
  <c r="E17" i="7"/>
  <c r="AB32" i="8"/>
  <c r="I32" i="8" s="1"/>
  <c r="I35" i="7"/>
  <c r="W35" i="7" s="1"/>
  <c r="AB14" i="8"/>
  <c r="I17" i="7"/>
  <c r="AB53" i="8"/>
  <c r="I56" i="7"/>
  <c r="W56" i="7" s="1"/>
  <c r="I57" i="7"/>
  <c r="W57" i="7" s="1"/>
  <c r="AB54" i="8"/>
  <c r="AB27" i="8"/>
  <c r="I27" i="8" s="1"/>
  <c r="I13" i="8" s="1"/>
  <c r="I71" i="8" s="1"/>
  <c r="M30" i="7"/>
  <c r="H42" i="7"/>
  <c r="H16" i="7" s="1"/>
  <c r="AB39" i="8"/>
  <c r="M36" i="7"/>
  <c r="W36" i="7" s="1"/>
  <c r="I38" i="7"/>
  <c r="W38" i="7" s="1"/>
  <c r="AB35" i="8"/>
  <c r="I39" i="7"/>
  <c r="W39" i="7" s="1"/>
  <c r="AB36" i="8"/>
  <c r="P48" i="7"/>
  <c r="V48" i="7" s="1"/>
  <c r="AB45" i="8"/>
  <c r="BI27" i="3"/>
  <c r="I44" i="7"/>
  <c r="AB41" i="8"/>
  <c r="I37" i="7"/>
  <c r="W37" i="7" s="1"/>
  <c r="AB34" i="8"/>
  <c r="H54" i="7"/>
  <c r="V54" i="7" s="1"/>
  <c r="AB51" i="8"/>
  <c r="U71" i="8" l="1"/>
  <c r="E70" i="10" s="1"/>
  <c r="BF27" i="3"/>
  <c r="K27" i="3"/>
  <c r="K13" i="3" s="1"/>
  <c r="K71" i="3" s="1"/>
  <c r="Z71" i="3"/>
  <c r="E36" i="7"/>
  <c r="E16" i="7" s="1"/>
  <c r="BF14" i="3"/>
  <c r="BF13" i="3" s="1"/>
  <c r="BI13" i="3"/>
  <c r="E44" i="7"/>
  <c r="E43" i="7" s="1"/>
  <c r="BF41" i="3"/>
  <c r="BF40" i="3" s="1"/>
  <c r="BI40" i="3"/>
  <c r="P43" i="7"/>
  <c r="P74" i="7" s="1"/>
  <c r="M71" i="8"/>
  <c r="M16" i="7"/>
  <c r="M74" i="7" s="1"/>
  <c r="W44" i="7"/>
  <c r="W43" i="7" s="1"/>
  <c r="I43" i="7"/>
  <c r="AB40" i="8"/>
  <c r="I16" i="7"/>
  <c r="AB13" i="8"/>
  <c r="V45" i="7"/>
  <c r="H43" i="7"/>
  <c r="H74" i="7" s="1"/>
  <c r="V47" i="7"/>
  <c r="V42" i="7"/>
  <c r="V16" i="7" s="1"/>
  <c r="W17" i="7"/>
  <c r="W30" i="7"/>
  <c r="E17" i="10" l="1"/>
  <c r="L70" i="10"/>
  <c r="E74" i="7"/>
  <c r="BI71" i="3"/>
  <c r="BF71" i="3"/>
  <c r="I74" i="7"/>
  <c r="AB71" i="8"/>
  <c r="V43" i="7"/>
  <c r="V74" i="7" s="1"/>
  <c r="W16" i="7"/>
  <c r="W74" i="7" s="1"/>
  <c r="L16" i="10"/>
  <c r="E77" i="10" l="1"/>
  <c r="E76" i="10" s="1"/>
  <c r="L17" i="10"/>
  <c r="L77" i="10"/>
  <c r="L43" i="10"/>
  <c r="L42" i="10" l="1"/>
  <c r="L76" i="10"/>
</calcChain>
</file>

<file path=xl/sharedStrings.xml><?xml version="1.0" encoding="utf-8"?>
<sst xmlns="http://schemas.openxmlformats.org/spreadsheetml/2006/main" count="1269" uniqueCount="438">
  <si>
    <t>Перечни инвестиционных проектов</t>
  </si>
  <si>
    <t>Раздел 1. План финансирования капитальных вложений по инвестиционным проектам</t>
  </si>
  <si>
    <t>полное наименование субъекта электроэнергетики</t>
  </si>
  <si>
    <t>Номер группы инвести-ционных проектов</t>
  </si>
  <si>
    <t xml:space="preserve">  Наименование инвестиционного проекта (наименование группы инвестиционных проектов)</t>
  </si>
  <si>
    <t>Идентификатор инвестицион-ного проекта</t>
  </si>
  <si>
    <t>Год начала  реализации инвестиционного проекта</t>
  </si>
  <si>
    <t>Год окончания реализации инвестицион-ного проекта</t>
  </si>
  <si>
    <t>Полная сметная стоимость инвестиционного проекта в соответствии с утвержденной проектной документацией</t>
  </si>
  <si>
    <t>План</t>
  </si>
  <si>
    <t xml:space="preserve">План </t>
  </si>
  <si>
    <t>в ценах, сложившихся ко времени составления сметной документации, млн рублей (с НДС)</t>
  </si>
  <si>
    <t>месяц и год составления сметной документации</t>
  </si>
  <si>
    <t>Общий объем финансирования, в том числе за счет:</t>
  </si>
  <si>
    <t>федерального бюджета</t>
  </si>
  <si>
    <t>бюджетов субъектов Российской Федерации и муниципальных образований</t>
  </si>
  <si>
    <t>средств, полученных от оказания услуг, реализации товаров по регулируемым государством ценам (тарифам)</t>
  </si>
  <si>
    <t>иных источников финансирования</t>
  </si>
  <si>
    <t>11.11</t>
  </si>
  <si>
    <t>11.12</t>
  </si>
  <si>
    <t>11.13</t>
  </si>
  <si>
    <t>11.14</t>
  </si>
  <si>
    <t>11.15</t>
  </si>
  <si>
    <t>Плановые показатели реализации инвестиционной программы</t>
  </si>
  <si>
    <t>млн рублей</t>
  </si>
  <si>
    <t>№ п/п</t>
  </si>
  <si>
    <t>Показатель</t>
  </si>
  <si>
    <t xml:space="preserve">Итого </t>
  </si>
  <si>
    <t>Утвержденный план</t>
  </si>
  <si>
    <t>3.2</t>
  </si>
  <si>
    <t>3.3</t>
  </si>
  <si>
    <t>4</t>
  </si>
  <si>
    <t>Источники финансирования инвестиционной программы всего (I+II), в том числе:</t>
  </si>
  <si>
    <t>I</t>
  </si>
  <si>
    <t>Собственные средства всего, в том числе:</t>
  </si>
  <si>
    <t>1.1</t>
  </si>
  <si>
    <t>Прибыль, направляемая на инвестиции, в том числе:</t>
  </si>
  <si>
    <t>1.1.1</t>
  </si>
  <si>
    <t>1.1.2</t>
  </si>
  <si>
    <t>1.1.3</t>
  </si>
  <si>
    <t>прочая прибыль</t>
  </si>
  <si>
    <t>1.2</t>
  </si>
  <si>
    <t>Амортизация основных средств всего, в том числе:</t>
  </si>
  <si>
    <t>1.2.1</t>
  </si>
  <si>
    <t>1.2.2</t>
  </si>
  <si>
    <t>1.2.3</t>
  </si>
  <si>
    <t>недоиспользованная амортизация прошлых лет всего, в том числе:</t>
  </si>
  <si>
    <t>1.3</t>
  </si>
  <si>
    <t>Возврат налога на добавленную стоимость</t>
  </si>
  <si>
    <t>1.4</t>
  </si>
  <si>
    <t xml:space="preserve">Прочие собственные средства всего, в том числе: </t>
  </si>
  <si>
    <t>1.4.1</t>
  </si>
  <si>
    <t>II</t>
  </si>
  <si>
    <t>Привлеченные средства, всего, в том числе:</t>
  </si>
  <si>
    <t>2.1</t>
  </si>
  <si>
    <t>Кредиты</t>
  </si>
  <si>
    <t>2.2</t>
  </si>
  <si>
    <t>Облигационные займы</t>
  </si>
  <si>
    <t>2.3</t>
  </si>
  <si>
    <t>Векселя</t>
  </si>
  <si>
    <t>2.4</t>
  </si>
  <si>
    <t>Займы организаций</t>
  </si>
  <si>
    <t>2.5</t>
  </si>
  <si>
    <t>2.5.1</t>
  </si>
  <si>
    <t>2.5.1.1</t>
  </si>
  <si>
    <t>2.5.2</t>
  </si>
  <si>
    <t>2.5.2.1</t>
  </si>
  <si>
    <t>2.6</t>
  </si>
  <si>
    <t>Использование лизинга</t>
  </si>
  <si>
    <t>2.7</t>
  </si>
  <si>
    <t>Прочие привлеченные средства</t>
  </si>
  <si>
    <t>Раздел 2. Ввод объектов инвестиционной деятельности (мощностей) в эксплуатацию</t>
  </si>
  <si>
    <t xml:space="preserve">  Наименование инвестиционного проекта (группы инвестиционных проектов)</t>
  </si>
  <si>
    <t>Идентифика-тор инвестицион-ного проекта</t>
  </si>
  <si>
    <t>Характеристики объекта электроэнергетики (объекта инвестиционной деятельности)</t>
  </si>
  <si>
    <t>Итого</t>
  </si>
  <si>
    <t>4.1.1</t>
  </si>
  <si>
    <t>4.1.2</t>
  </si>
  <si>
    <t>5.2.1</t>
  </si>
  <si>
    <t>5.2.2</t>
  </si>
  <si>
    <t>5.3.1</t>
  </si>
  <si>
    <t>5.3.2</t>
  </si>
  <si>
    <t>6.1.1</t>
  </si>
  <si>
    <t>6.1.2</t>
  </si>
  <si>
    <t>шт.</t>
  </si>
  <si>
    <t>Другое</t>
  </si>
  <si>
    <t>7.1.1</t>
  </si>
  <si>
    <t>7.1.2</t>
  </si>
  <si>
    <t>8.1.1</t>
  </si>
  <si>
    <t>8.1.2</t>
  </si>
  <si>
    <t>нематериальные активы</t>
  </si>
  <si>
    <t>основные средства</t>
  </si>
  <si>
    <t>млн рублей (без НДС)</t>
  </si>
  <si>
    <t>Раздел 2. План освоения капитальных вложений по инвестиционным проектам</t>
  </si>
  <si>
    <t>Всего, в т.ч.:</t>
  </si>
  <si>
    <t>оборудование</t>
  </si>
  <si>
    <t>прочие затраты</t>
  </si>
  <si>
    <t>в базисном уровне цен</t>
  </si>
  <si>
    <t>в прогнозных ценах соответствующих лет</t>
  </si>
  <si>
    <t>12.2</t>
  </si>
  <si>
    <t>12.3</t>
  </si>
  <si>
    <t>12.4</t>
  </si>
  <si>
    <t>Иные разделы, отражающие специфику деятельности общества всего, в т.ч.:</t>
  </si>
  <si>
    <r>
      <t>Раздел 3. Источники финансирования инвестиционной программы</t>
    </r>
    <r>
      <rPr>
        <b/>
        <vertAlign val="superscript"/>
        <sz val="12"/>
        <rFont val="Times New Roman"/>
        <family val="1"/>
        <charset val="204"/>
      </rPr>
      <t>3)</t>
    </r>
  </si>
  <si>
    <t>наименование субъекта Российской Федерации</t>
  </si>
  <si>
    <t>3.4.</t>
  </si>
  <si>
    <t>полученная от реализации продукции и оказанных услуг по регулируемым ценам (тарифам)</t>
  </si>
  <si>
    <t>прибыль от продажи электрической энергии (мощности) по нерегулируемым ценам всего, в том числе</t>
  </si>
  <si>
    <t>текущая амортизация, учтенная в ценах (тарифах), всего, в том числе:</t>
  </si>
  <si>
    <t>1.2.1.1</t>
  </si>
  <si>
    <t>Реализация электрической энергии и мощности</t>
  </si>
  <si>
    <t>прочая текущая амортизация</t>
  </si>
  <si>
    <t>1.2.3.1</t>
  </si>
  <si>
    <t>средства от эмиссии акций</t>
  </si>
  <si>
    <t>1.4.2</t>
  </si>
  <si>
    <t>остаток собственных средств на начало года</t>
  </si>
  <si>
    <t>Бюджетное финансирование</t>
  </si>
  <si>
    <t>средства федерального бюджета</t>
  </si>
  <si>
    <t>в том числе средства федерального бюджета, недоиспользованные в прошлых периодах</t>
  </si>
  <si>
    <t>средства консолидированного бюджета субъекта Российской Федерации</t>
  </si>
  <si>
    <t>в том числе средства консолидированного бюджета субъекта Российской Федерации, недоиспользованные в прошлых периодах</t>
  </si>
  <si>
    <t xml:space="preserve">Приобретение имущества общего и специального назначения </t>
  </si>
  <si>
    <t xml:space="preserve">Приобретение ИТ-имущества </t>
  </si>
  <si>
    <t>1.1.</t>
  </si>
  <si>
    <t>3.1.</t>
  </si>
  <si>
    <t>Приложение  № 5</t>
  </si>
  <si>
    <t>3.1.1.</t>
  </si>
  <si>
    <t>3.1.2</t>
  </si>
  <si>
    <t>3.1.3</t>
  </si>
  <si>
    <t>3.1.4</t>
  </si>
  <si>
    <t>3.1.5</t>
  </si>
  <si>
    <t>3.1.6</t>
  </si>
  <si>
    <t>3.1.7</t>
  </si>
  <si>
    <t>3.1.8</t>
  </si>
  <si>
    <t>2024 год</t>
  </si>
  <si>
    <t>2025 год</t>
  </si>
  <si>
    <t>2026 год</t>
  </si>
  <si>
    <t>5.1.1</t>
  </si>
  <si>
    <t>5.1.2</t>
  </si>
  <si>
    <t>Электросчетчик однофазный</t>
  </si>
  <si>
    <t>Электросчетчик трехфазный</t>
  </si>
  <si>
    <t xml:space="preserve">Устройство сбора и передачи данных </t>
  </si>
  <si>
    <t>Серверное оборудование</t>
  </si>
  <si>
    <t>Материалы (отдельной строкой)</t>
  </si>
  <si>
    <t>СМР, ПНР (монтажные работы)</t>
  </si>
  <si>
    <t>Трансформатор тока</t>
  </si>
  <si>
    <t>3.1.9</t>
  </si>
  <si>
    <t>2.2.</t>
  </si>
  <si>
    <t>Общество с ограниченной ответственностью "Энергосбыт Луганск"</t>
  </si>
  <si>
    <t>Луганская Народная Республика</t>
  </si>
  <si>
    <t>N_01</t>
  </si>
  <si>
    <t>N_09</t>
  </si>
  <si>
    <t>N_11</t>
  </si>
  <si>
    <t>Прочее (переносной поверочный комплекс)</t>
  </si>
  <si>
    <t xml:space="preserve">Заместитель генерального директора - </t>
  </si>
  <si>
    <t>директор обособленного подразделения</t>
  </si>
  <si>
    <t>С.Н. Цыгольник</t>
  </si>
  <si>
    <t>1.8.</t>
  </si>
  <si>
    <t>1..9.</t>
  </si>
  <si>
    <t>1.10.</t>
  </si>
  <si>
    <t>1.11.</t>
  </si>
  <si>
    <t>1.12.</t>
  </si>
  <si>
    <t>1.13.</t>
  </si>
  <si>
    <t>1.14.</t>
  </si>
  <si>
    <t>1.15.</t>
  </si>
  <si>
    <t>1.16.</t>
  </si>
  <si>
    <t>1.17.</t>
  </si>
  <si>
    <t>1.18.</t>
  </si>
  <si>
    <t>1.19.</t>
  </si>
  <si>
    <t>O_01</t>
  </si>
  <si>
    <t>O_02</t>
  </si>
  <si>
    <t>O_03</t>
  </si>
  <si>
    <t>O_04</t>
  </si>
  <si>
    <t>O_05</t>
  </si>
  <si>
    <t>O_06</t>
  </si>
  <si>
    <t>O_07</t>
  </si>
  <si>
    <t>O_08</t>
  </si>
  <si>
    <t>O_09</t>
  </si>
  <si>
    <t>O_10</t>
  </si>
  <si>
    <t>O_11</t>
  </si>
  <si>
    <t>O_12</t>
  </si>
  <si>
    <t>2.4.</t>
  </si>
  <si>
    <t>2.5.</t>
  </si>
  <si>
    <t>2.6.</t>
  </si>
  <si>
    <t>2.7.</t>
  </si>
  <si>
    <t>2.8.</t>
  </si>
  <si>
    <t>2.11.</t>
  </si>
  <si>
    <t>2.12.</t>
  </si>
  <si>
    <t>O_13</t>
  </si>
  <si>
    <t>O_14</t>
  </si>
  <si>
    <t>O_15</t>
  </si>
  <si>
    <t>O_16</t>
  </si>
  <si>
    <t>O_17</t>
  </si>
  <si>
    <t>N_17</t>
  </si>
  <si>
    <t>O_18</t>
  </si>
  <si>
    <t xml:space="preserve">Итого утверждённый план
</t>
  </si>
  <si>
    <t xml:space="preserve">Итого скорректированный план
</t>
  </si>
  <si>
    <r>
      <t>к решению (приказу) Минтопэнерго ЛНР от «13» 12.2023 г. № 56</t>
    </r>
    <r>
      <rPr>
        <vertAlign val="superscript"/>
        <sz val="14"/>
        <rFont val="Times New Roman"/>
        <family val="1"/>
        <charset val="204"/>
      </rPr>
      <t>2)</t>
    </r>
  </si>
  <si>
    <t xml:space="preserve">Скорректированный план </t>
  </si>
  <si>
    <t>–</t>
  </si>
  <si>
    <t>2027 год</t>
  </si>
  <si>
    <t>Итого за период реализации инвестиционной программы</t>
  </si>
  <si>
    <t>Предложение по корректировке  утвержденного плана</t>
  </si>
  <si>
    <t>производство и поставка электрической энергии на оптовом рынке электрической энергии и мощности</t>
  </si>
  <si>
    <t>производство и поставка электрической мощности на оптовом рынке электрической энергии и мощности</t>
  </si>
  <si>
    <t>производство и поставка электрической энергии (мощности) на розничных рынках электрической энергии</t>
  </si>
  <si>
    <t xml:space="preserve">в части управления технологическими режимами </t>
  </si>
  <si>
    <t>в части обеспечения надежности</t>
  </si>
  <si>
    <t>производство и поставка тепловой энергии (мощности)</t>
  </si>
  <si>
    <t>оказание услуг по передаче электрической энергии</t>
  </si>
  <si>
    <t>оказание услуг по передаче тепловой энергии, теплоносителя</t>
  </si>
  <si>
    <t>реализация электрической энергии и мощности</t>
  </si>
  <si>
    <t>реализации тепловой энергии (мощности)</t>
  </si>
  <si>
    <t>Ед. изм.</t>
  </si>
  <si>
    <t>Источники финансирования инвестиционной программы всего (пункт I + пункт II), в том числе:</t>
  </si>
  <si>
    <t>полученная от реализации продукции и оказанных услуг по регулируемым ценам (тарифам):</t>
  </si>
  <si>
    <t>1.1.1.1</t>
  </si>
  <si>
    <t>производства и поставки электрической энергии и мощности</t>
  </si>
  <si>
    <t>1.1.1.1.1</t>
  </si>
  <si>
    <t>1.1.1.1.2</t>
  </si>
  <si>
    <t>1.1.1.1.3</t>
  </si>
  <si>
    <t>1.1.1.2</t>
  </si>
  <si>
    <t>производства и поставки тепловой энергии (мощности)</t>
  </si>
  <si>
    <t>1.1.1.3</t>
  </si>
  <si>
    <t>оказания услуг по передаче электрической энергии</t>
  </si>
  <si>
    <t>1.1.1.4</t>
  </si>
  <si>
    <t>оказания услуг по передаче тепловой энергии, теплоносителя</t>
  </si>
  <si>
    <t>1.1.1.5</t>
  </si>
  <si>
    <t>от технологического присоединения, в том числе</t>
  </si>
  <si>
    <t>1.1.1.5.1</t>
  </si>
  <si>
    <t>от технологического присоединения объектов по производству электрической и тепловой энергии</t>
  </si>
  <si>
    <t>1.1.1.5.1.а</t>
  </si>
  <si>
    <t xml:space="preserve">    авансовое использование прибыли</t>
  </si>
  <si>
    <t>1.1.1.5.2</t>
  </si>
  <si>
    <t>от технологического присоединения потребителей</t>
  </si>
  <si>
    <t>1.1.1.5.2.а</t>
  </si>
  <si>
    <t>1.1.1.6</t>
  </si>
  <si>
    <t>реализации электрической энергии и мощности</t>
  </si>
  <si>
    <t>1.1.1.7</t>
  </si>
  <si>
    <t>1.1.1.8</t>
  </si>
  <si>
    <t>1.1.1.8.1</t>
  </si>
  <si>
    <t>1.1.1.8.2</t>
  </si>
  <si>
    <t>прибыль от продажи электрической энергии (мощности) по нерегулируемым ценам, всего в том числе:</t>
  </si>
  <si>
    <t>1.1.2.1</t>
  </si>
  <si>
    <t>1.1.2.2</t>
  </si>
  <si>
    <t>1.1.2.3</t>
  </si>
  <si>
    <t>текущая амортизация, учтенная в ценах (тарифах) всего, в том числе:</t>
  </si>
  <si>
    <t>производство и поставка электрической энергии и мощности</t>
  </si>
  <si>
    <t>1.2.1.1.1</t>
  </si>
  <si>
    <t>1.2.1.1.2</t>
  </si>
  <si>
    <t>1.2.1.1.3</t>
  </si>
  <si>
    <t>1.2.1.2</t>
  </si>
  <si>
    <t>1.2.1.3</t>
  </si>
  <si>
    <t>1.2.1.4</t>
  </si>
  <si>
    <t>1.2.1.5</t>
  </si>
  <si>
    <t>1.2.1.6</t>
  </si>
  <si>
    <t>1.2.1.7</t>
  </si>
  <si>
    <t>1.2.1.7.1</t>
  </si>
  <si>
    <t>1.2.1.7.2</t>
  </si>
  <si>
    <t>1.2.3.1.1</t>
  </si>
  <si>
    <t>1.2.3.1.2.</t>
  </si>
  <si>
    <t>1.2.3.1.3</t>
  </si>
  <si>
    <t>1.2.3.2</t>
  </si>
  <si>
    <t>1.2.3.3</t>
  </si>
  <si>
    <t>1.2.3.4</t>
  </si>
  <si>
    <t>1.2.3.5</t>
  </si>
  <si>
    <t>1.2.3.6</t>
  </si>
  <si>
    <t>1.2.3.7</t>
  </si>
  <si>
    <t>1.2.3.7.1</t>
  </si>
  <si>
    <t>1.2.3.7.2</t>
  </si>
  <si>
    <t>Прочие собственные средства всего, в том числе:</t>
  </si>
  <si>
    <t>1.4.3</t>
  </si>
  <si>
    <t>от реализации продукции и оказания услуг по регулируемым ценам (тарифам)</t>
  </si>
  <si>
    <t>1.4.4</t>
  </si>
  <si>
    <t>прочие</t>
  </si>
  <si>
    <t>Привлеченные средства всего, в том числе:</t>
  </si>
  <si>
    <t xml:space="preserve">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</t>
  </si>
  <si>
    <t xml:space="preserve">     более 3 лет, то после столбца 5.3.7 настоящая форма дополняется новыми столбцами, аналогичными столбцам 5.3.1 - 5.3.7,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</si>
  <si>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5.3.1 - 5.3.7  или 5.2.1 - 5.3.7.</t>
  </si>
  <si>
    <r>
      <rPr>
        <vertAlign val="superscript"/>
        <sz val="9"/>
        <rFont val="Times New Roman"/>
        <family val="1"/>
        <charset val="204"/>
      </rPr>
      <t>1)</t>
    </r>
    <r>
      <rPr>
        <sz val="9"/>
        <rFont val="Times New Roman"/>
        <family val="1"/>
        <charset val="204"/>
      </rPr>
      <t xml:space="preserve">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</si>
  <si>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2)</t>
    </r>
    <r>
      <rPr>
        <sz val="9"/>
        <rFont val="Times New Roman"/>
        <family val="1"/>
        <charset val="204"/>
      </rPr>
      <t xml:space="preserve">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  </r>
  </si>
  <si>
    <r>
      <rPr>
        <vertAlign val="superscript"/>
        <sz val="9"/>
        <rFont val="Times New Roman"/>
        <family val="1"/>
        <charset val="204"/>
      </rPr>
      <t>3)</t>
    </r>
    <r>
      <rPr>
        <sz val="9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  </r>
  </si>
  <si>
    <r>
      <rPr>
        <vertAlign val="superscript"/>
        <sz val="9"/>
        <rFont val="Times New Roman"/>
        <family val="1"/>
        <charset val="204"/>
      </rPr>
      <t xml:space="preserve">4) </t>
    </r>
    <r>
      <rPr>
        <sz val="9"/>
        <rFont val="Times New Roman"/>
        <family val="1"/>
        <charset val="204"/>
      </rPr>
      <t>Количество столбцов и наименования их заголовков указываются в соответствии с информацией о проекте инвестиционной программы и (или) проекте изменений, вносимых в инвестиционную программу, и обосновывающих ее материалах, опубликованной субъектом электроэнергетики в соответствии со стандартами раскрытия информации субъектами оптового и розничных рынков электрической энергии, утвержденными постановлением Правительства Российской Федерации от 21.01.2004 № 24.</t>
    </r>
  </si>
  <si>
    <t>Принятие основных средств и нематериальных активов к бухгалтерскому учёту</t>
  </si>
  <si>
    <t>Скорректированный план</t>
  </si>
  <si>
    <t>5.4.1</t>
  </si>
  <si>
    <t>5.4.2</t>
  </si>
  <si>
    <t>Итого
(утверждённый план)</t>
  </si>
  <si>
    <t>Итого
(скорректированный план)</t>
  </si>
  <si>
    <t>12.5</t>
  </si>
  <si>
    <t>1) Указывается номер приложения к решению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</si>
  <si>
    <t>2) Указываются наименование органа исполнительной власти и реквизиты решения об утверждении инвестиционной программы, изменений, вносимых в инвестиционную программу, или инвестиционной программы и изменений, вносимых в инвестиционную программу.</t>
  </si>
  <si>
    <t xml:space="preserve">3)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</t>
  </si>
  <si>
    <t xml:space="preserve">     более 3 лет, то после столбца 12.3 настоящая форма дополняется новыми столбцами, аналогичными столбцу 12.3, с указанием в наименовании заголовков столбцов соответствующих годов, в отношении которых заполняется такая форма, и порядковых номеров столбцов;</t>
  </si>
  <si>
    <t xml:space="preserve">     менее 3 лет, то в настоящей форме удаляются столбцы 12.2 - 12.3 или 12.3.</t>
  </si>
  <si>
    <t>12.1</t>
  </si>
  <si>
    <t>12.6</t>
  </si>
  <si>
    <t>12.7</t>
  </si>
  <si>
    <r>
      <rPr>
        <vertAlign val="superscript"/>
        <sz val="9"/>
        <rFont val="Times New Roman"/>
        <family val="1"/>
        <charset val="204"/>
      </rPr>
      <t>3)</t>
    </r>
    <r>
      <rPr>
        <sz val="9"/>
        <rFont val="Times New Roman"/>
        <family val="1"/>
        <charset val="204"/>
      </rPr>
      <t xml:space="preserve"> Словосочетания вида «год X», «год (X+1)», «год (X+1)» в различных падежах заменяются указанием года (четыре цифры и слово «год» в соответствующем падеже), который определяется как первый год реализации инвестционной программы (если утверждается инвестиционная программа) или год, в котором принимается решение об утверждении  изменений, вносимых в инвестиционную программу, или инвестиционной программы  и изменений, вносимых в инвестиционную программу, плюс количество лет, равных числу, указанному в словосочетании после знака «+». 
     Если решение об утверждении инвестиционной программы (изменений, вносимых в инвестиционную программу, или инвестиционной программы и изменений, вносимых в инвестиционную программу) принимается на период: 
     более 3 лет, то после столбца 11.15 настоящая форма дополняется новыми столбцами, аналогичными столбцам 11.11 - 11.15, с указанием в наименовании заголовков столбцов соответствующих годов, в отношении которых заполняется такая форма, и порядковых номеров столбцов;
     менее 3 лет, то в настоящей форме удаляются столбцы 11.11 - 11.15 или 11.6 - 11.15.</t>
    </r>
  </si>
  <si>
    <t>Ввод объектов инвестиционной деятельности (мощностей) в эксплуатацию</t>
  </si>
  <si>
    <t>9.1.1</t>
  </si>
  <si>
    <t>9.1.2</t>
  </si>
  <si>
    <t xml:space="preserve">Скорректированный план 
на 01.01.2025 года </t>
  </si>
  <si>
    <t xml:space="preserve">Утвержденный план
на 01.01.2025 года </t>
  </si>
  <si>
    <t>P_01</t>
  </si>
  <si>
    <t>P_02</t>
  </si>
  <si>
    <t>P_03</t>
  </si>
  <si>
    <t>P_04</t>
  </si>
  <si>
    <t>P_05</t>
  </si>
  <si>
    <t>P_06</t>
  </si>
  <si>
    <t>P_07</t>
  </si>
  <si>
    <t>P_08</t>
  </si>
  <si>
    <t>P_09</t>
  </si>
  <si>
    <t>P_10</t>
  </si>
  <si>
    <t>P_11</t>
  </si>
  <si>
    <t>P_12</t>
  </si>
  <si>
    <t>P_24</t>
  </si>
  <si>
    <t>P_13</t>
  </si>
  <si>
    <t>P_14</t>
  </si>
  <si>
    <t>P_15</t>
  </si>
  <si>
    <t>P_16</t>
  </si>
  <si>
    <t>P_17</t>
  </si>
  <si>
    <t>P_18</t>
  </si>
  <si>
    <t>P_19</t>
  </si>
  <si>
    <t>P_20</t>
  </si>
  <si>
    <t>P_21</t>
  </si>
  <si>
    <t>P_22</t>
  </si>
  <si>
    <t>P_23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</si>
  <si>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</si>
  <si>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</si>
  <si>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</si>
  <si>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</si>
  <si>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</si>
  <si>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</si>
  <si>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</si>
  <si>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</si>
  <si>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</si>
  <si>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</si>
  <si>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</si>
  <si>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</si>
  <si>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</si>
  <si>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</si>
  <si>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</si>
  <si>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</si>
  <si>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</si>
  <si>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</si>
  <si>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</si>
  <si>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</si>
  <si>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</si>
  <si>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</si>
  <si>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</si>
  <si>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</si>
  <si>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</si>
  <si>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</si>
  <si>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</si>
  <si>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</si>
  <si>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</si>
  <si>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</si>
  <si>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</si>
  <si>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</si>
  <si>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</si>
  <si>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</si>
  <si>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2028 год</t>
  </si>
  <si>
    <t>Утвержденный план 
на 01.01.2025</t>
  </si>
  <si>
    <t>Скорректированный план 
на 01.01.2025</t>
  </si>
  <si>
    <t>ПИР (отдельной строкой)</t>
  </si>
  <si>
    <t>к решению (приказу) Минтопэнерго ЛНР от «____» ______________ г. №____</t>
  </si>
  <si>
    <t>Вывески на фасаде здания</t>
  </si>
  <si>
    <t>Система видеонаблюдения в офис г.Краснодон, Краснодонский участок</t>
  </si>
  <si>
    <t>Система видеонаблюдения в офис г. Лутугино, Лутугинский участок</t>
  </si>
  <si>
    <t>Система видеонаблюдения в офис  г.Ровеньки, Ровеньковский участок</t>
  </si>
  <si>
    <t>Система видеонаблюдения в офис  пгт.Новоайдар, Новоайдарский участок</t>
  </si>
  <si>
    <t>Система видеонаблюдения в офис г.Рубежное, Рубежанский участок</t>
  </si>
  <si>
    <t>Система видеонаблюдения в офис  пгт.Белокуракино, Белокуракинский участок</t>
  </si>
  <si>
    <t>Система видеонаблюдения в офис г.Лисичанск, Лисичанский участок</t>
  </si>
  <si>
    <t>Система видеонаблюдения в офис г.Первомайск, Первомайский участок</t>
  </si>
  <si>
    <t>Система видеонаблюдения в офис  г.Новопсков, Новопсковский участок</t>
  </si>
  <si>
    <t>Система видеонаблюдения в офис  пгт.Меловое, Меловской участок</t>
  </si>
  <si>
    <t>Система видеонаблюдения в офис  г.Сватово, Сватовский участок</t>
  </si>
  <si>
    <t>Дизельный генератор на прицепе</t>
  </si>
  <si>
    <t>Система видеонаблюдения в ЦОК</t>
  </si>
  <si>
    <t>Капсульный ЦОК (быстровозводимое модульное здание), г.Счастье</t>
  </si>
  <si>
    <t>Капсульный ЦОК (быстровозводимое модульное здание), пгт.Станица Луганская</t>
  </si>
  <si>
    <t>Капсульный ЦОК (быстровозводимое модульное здание), г.Кировск</t>
  </si>
  <si>
    <t>Капсульный ЦОК (быстровозводимое модульное здание), пгт. Марковка</t>
  </si>
  <si>
    <t xml:space="preserve">Мобильный ЦОК </t>
  </si>
  <si>
    <t>Разаработка проектной документации, поставка и монтаж охранно-тревожной сигнализации</t>
  </si>
  <si>
    <t>Стационарный досмотровый металлодетектор</t>
  </si>
  <si>
    <t>Легковой автомобиль марки LADA NIVA TRAVEL</t>
  </si>
  <si>
    <t xml:space="preserve">Легковой автомобиль марки LADA LARGUS ENJОY 7-местная </t>
  </si>
  <si>
    <t xml:space="preserve">Уличный светодиодный экран </t>
  </si>
  <si>
    <t>Модульный гараж</t>
  </si>
  <si>
    <t xml:space="preserve">Лицензия для аудиобейджа Voca Tech </t>
  </si>
  <si>
    <t>Сервер vegman r220 g2 с системой хранения данных TATLIN.FLEX.PRO</t>
  </si>
  <si>
    <t>Лицензия на операционную систему специального назначения "Astra Linux Special Edition" уровень защищенности "Усиленный" ("Воронеж"), ицензия на программный комплекс "ALD Pro" РДЦП. 10101-02 (ФСТЭК)</t>
  </si>
  <si>
    <t>ПО МойОфис Стандартный 2. Лицензия Корпоративная</t>
  </si>
  <si>
    <t>ПО Kaspersky Endpoint Security для бизнеса расширенный Russian Edition 500-999 Node 2 years Renewal Licence</t>
  </si>
  <si>
    <t>ПО Kaspersky Endpoint Security  для почтовых серверов Russian Edition 500-999 MailAddress  2 years Renewal Licence</t>
  </si>
  <si>
    <t>СУБД Postgres Pro AC Standard на 1 ядро x86-64 2 years Base Licence</t>
  </si>
  <si>
    <t>Оборудование и ПО по информационной безопасности</t>
  </si>
  <si>
    <t>ПО Пирамида 2.0</t>
  </si>
  <si>
    <t>Право использования 1С:Архив</t>
  </si>
  <si>
    <t>Лицензия на ПО СКЗИ "КриптоПро CSP", версия 5.0</t>
  </si>
  <si>
    <t xml:space="preserve">Расширение права использования программного продукта 1С: Предприятие 8 КОРП. Клиентская лицензия на 250 рабочих мест </t>
  </si>
  <si>
    <t>1С:Предприятие 8.3 КОРП. Лицензия на сервер (x86-64)</t>
  </si>
  <si>
    <t xml:space="preserve">ИБП APC Smart-UPS SRT, 10кВА </t>
  </si>
  <si>
    <t>Криптошлюз тип 2 АПКШ "Континент" 3,9. Криптошлюз. Платформа IPCR50.KCЗ</t>
  </si>
  <si>
    <t>Аппарат для сварки оптоволокна</t>
  </si>
  <si>
    <t xml:space="preserve">ПК для выполнения сложных вычислительных процессов </t>
  </si>
  <si>
    <t xml:space="preserve">Лицензия на ПО "Система безопасного управления средой виртуализации Z-Virt" на физический сервер с максимально 2 СРU </t>
  </si>
  <si>
    <t>ПО TrueConf Enterprise на 200 онлайн пользователей. Бессрочная лицензия</t>
  </si>
  <si>
    <t xml:space="preserve">Лицензия на право пользования  программой "Расчеты с поставщиками" ПК "СтекЭнерго" </t>
  </si>
  <si>
    <t xml:space="preserve">Оборудование многоквартирных жилых домов интеллектуальной системой учета </t>
  </si>
  <si>
    <r>
      <t>Приложение  № 1</t>
    </r>
    <r>
      <rPr>
        <vertAlign val="superscript"/>
        <sz val="14"/>
        <color theme="1"/>
        <rFont val="Times New Roman"/>
        <family val="1"/>
        <charset val="204"/>
      </rPr>
      <t>1)</t>
    </r>
  </si>
  <si>
    <t xml:space="preserve">Оценка полной стоимости инвестиционного проекта в прогнозных ценах соответствующих лет, млн рублей (с НДС) </t>
  </si>
  <si>
    <t xml:space="preserve">Остаток финансирования капитальных вложений в прогнозных ценах соответствующих лет,  млн рублей 
(с НДС) </t>
  </si>
  <si>
    <t>Финанасирование капитальных вложений в прогнозных ценах соответствующих лет, млн. рублей (с НДС)</t>
  </si>
  <si>
    <r>
      <t>Утвержденный план</t>
    </r>
    <r>
      <rPr>
        <vertAlign val="superscript"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
2025 года</t>
    </r>
  </si>
  <si>
    <r>
      <t>Скорректированный план</t>
    </r>
    <r>
      <rPr>
        <b/>
        <vertAlign val="superscript"/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 xml:space="preserve">
2025года</t>
    </r>
  </si>
  <si>
    <r>
      <t>Утвержденный план</t>
    </r>
    <r>
      <rPr>
        <vertAlign val="superscript"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
2026 года </t>
    </r>
  </si>
  <si>
    <r>
      <t>Скорректированный план</t>
    </r>
    <r>
      <rPr>
        <b/>
        <vertAlign val="superscript"/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 xml:space="preserve">
2026 года </t>
    </r>
  </si>
  <si>
    <r>
      <t>Утвержденный план</t>
    </r>
    <r>
      <rPr>
        <vertAlign val="superscript"/>
        <sz val="12"/>
        <color theme="1"/>
        <rFont val="Times New Roman"/>
        <family val="1"/>
        <charset val="204"/>
      </rPr>
      <t xml:space="preserve">  </t>
    </r>
    <r>
      <rPr>
        <sz val="12"/>
        <color theme="1"/>
        <rFont val="Times New Roman"/>
        <family val="1"/>
        <charset val="204"/>
      </rPr>
      <t xml:space="preserve">
2027 года </t>
    </r>
  </si>
  <si>
    <r>
      <t>Скорректированный план</t>
    </r>
    <r>
      <rPr>
        <b/>
        <vertAlign val="superscript"/>
        <sz val="12"/>
        <color theme="1"/>
        <rFont val="Times New Roman"/>
        <family val="1"/>
        <charset val="204"/>
      </rPr>
      <t xml:space="preserve">  </t>
    </r>
    <r>
      <rPr>
        <b/>
        <sz val="12"/>
        <color theme="1"/>
        <rFont val="Times New Roman"/>
        <family val="1"/>
        <charset val="204"/>
      </rPr>
      <t xml:space="preserve">
2027 года </t>
    </r>
  </si>
  <si>
    <t xml:space="preserve">План
2028 года </t>
  </si>
  <si>
    <t>в базисном уровне цен, млн рублей 
(с НДС)</t>
  </si>
  <si>
    <r>
      <t>Приложение  № 2</t>
    </r>
    <r>
      <rPr>
        <vertAlign val="superscript"/>
        <sz val="14"/>
        <color theme="1"/>
        <rFont val="Times New Roman"/>
        <family val="1"/>
        <charset val="204"/>
      </rPr>
      <t>1)</t>
    </r>
  </si>
  <si>
    <r>
      <t>Полная сметная стоимость инвестиционного проекта в соответствии с утвержденной проектной документацией</t>
    </r>
    <r>
      <rPr>
        <vertAlign val="superscript"/>
        <sz val="12"/>
        <color theme="1"/>
        <rFont val="Times New Roman"/>
        <family val="1"/>
        <charset val="204"/>
      </rPr>
      <t xml:space="preserve"> </t>
    </r>
    <r>
      <rPr>
        <sz val="12"/>
        <color theme="1"/>
        <rFont val="Times New Roman"/>
        <family val="1"/>
        <charset val="204"/>
      </rPr>
      <t>в базисном уровне цен, млн рублей (без НДС)</t>
    </r>
  </si>
  <si>
    <t>Оценка полной стоимости в прогнозных ценах соответствующих лет, 
млн рублей (без НДС)</t>
  </si>
  <si>
    <t>Остаток освоения капитальных вложений, 
млн рублей (без НДС)</t>
  </si>
  <si>
    <t>Освоение капитальных вложений 
в прогнозных ценах соответствующих лет, млн рублей  (без НДС)</t>
  </si>
  <si>
    <r>
      <t>Приложение  № 3</t>
    </r>
    <r>
      <rPr>
        <vertAlign val="superscript"/>
        <sz val="10"/>
        <color theme="1"/>
        <rFont val="Times New Roman"/>
        <family val="1"/>
        <charset val="204"/>
      </rPr>
      <t>1)</t>
    </r>
  </si>
  <si>
    <r>
      <t>Приложение  №4</t>
    </r>
    <r>
      <rPr>
        <vertAlign val="superscript"/>
        <sz val="14"/>
        <color theme="1"/>
        <rFont val="Times New Roman"/>
        <family val="1"/>
        <charset val="204"/>
      </rPr>
      <t>1)</t>
    </r>
  </si>
  <si>
    <t>Раздел 3 План принятия основных средств и нематериальных активов к бухгалтерскому учету</t>
  </si>
  <si>
    <t>Первоначальная стоимость принимаемых к учету основных средств и нематериальных активов, млн рублей (без НДС)</t>
  </si>
  <si>
    <t>оказания услуг по оперативно0диспетчерскому управлению в электроэнергетике всего, в том числе:</t>
  </si>
  <si>
    <t>оказание услуг по оперативно0диспетчерскому управлению в электроэнергетике всего, в том числе:</t>
  </si>
  <si>
    <t>НДС</t>
  </si>
  <si>
    <t>/НДС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</si>
</sst>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_-* #,##0\ _₽_-;\-* #,##0\ _₽_-;_-* &quot;-&quot;\ _₽_-;_-@_-"/>
    <numFmt numFmtId="165" formatCode="_-* #,##0.00\ _₽_-;\-* #,##0.00\ _₽_-;_-* &quot;-&quot;??\ _₽_-;_-@_-"/>
    <numFmt numFmtId="166" formatCode="_-* #,##0.00_р_._-;\-* #,##0.00_р_._-;_-* &quot;-&quot;??_р_._-;_-@_-"/>
    <numFmt numFmtId="167" formatCode="_-* #,##0.00\ _р_._-;\-* #,##0.00\ _р_._-;_-* &quot;-&quot;??\ _р_._-;_-@_-"/>
    <numFmt numFmtId="168" formatCode="#,##0.000"/>
    <numFmt numFmtId="169" formatCode="0.000"/>
    <numFmt numFmtId="170" formatCode="#,##0.0000"/>
    <numFmt numFmtId="171" formatCode="_-* #,##0\ _р_._-;\-* #,##0\ _р_._-;_-* &quot;-&quot;??\ _р_._-;_-@_-"/>
    <numFmt numFmtId="172" formatCode="#,##0.00000000"/>
    <numFmt numFmtId="173" formatCode="_-* #,##0.00000000\ _₽_-;\-* #,##0.00000000\ _₽_-;_-* &quot;-&quot;????????\ _₽_-;_-@_-"/>
    <numFmt numFmtId="174" formatCode="_-* #,##0.00\ _₽_-;\-* #,##0.00\ _₽_-;_-* &quot;-&quot;????????\ _₽_-;_-@_-"/>
    <numFmt numFmtId="175" formatCode="0.000000"/>
  </numFmts>
  <fonts count="38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 CYR"/>
    </font>
    <font>
      <sz val="12"/>
      <name val="Times New Roman CYR"/>
    </font>
    <font>
      <sz val="10"/>
      <name val="Times New Roman Cyr"/>
      <charset val="204"/>
    </font>
    <font>
      <b/>
      <vertAlign val="superscript"/>
      <sz val="12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6"/>
      <name val="Times New Roman"/>
      <family val="1"/>
      <charset val="204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SimSun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name val="Calibri"/>
      <family val="2"/>
      <charset val="204"/>
      <scheme val="minor"/>
    </font>
    <font>
      <sz val="12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</font>
    <font>
      <u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b/>
      <sz val="10"/>
      <color theme="1"/>
      <name val="Arial Cyr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17" fillId="0" borderId="0"/>
    <xf numFmtId="0" fontId="2" fillId="0" borderId="0"/>
    <xf numFmtId="0" fontId="2" fillId="0" borderId="0"/>
    <xf numFmtId="0" fontId="18" fillId="0" borderId="0"/>
    <xf numFmtId="0" fontId="18" fillId="0" borderId="0"/>
    <xf numFmtId="0" fontId="19" fillId="0" borderId="0"/>
    <xf numFmtId="0" fontId="2" fillId="0" borderId="0"/>
    <xf numFmtId="0" fontId="2" fillId="0" borderId="0"/>
    <xf numFmtId="167" fontId="1" fillId="0" borderId="0" applyFont="0" applyFill="0" applyBorder="0" applyAlignment="0" applyProtection="0"/>
    <xf numFmtId="166" fontId="19" fillId="0" borderId="0" applyFont="0" applyFill="0" applyBorder="0" applyAlignment="0" applyProtection="0"/>
  </cellStyleXfs>
  <cellXfs count="333">
    <xf numFmtId="0" fontId="0" fillId="0" borderId="0" xfId="0"/>
    <xf numFmtId="0" fontId="2" fillId="0" borderId="0" xfId="0" applyFont="1" applyFill="1"/>
    <xf numFmtId="0" fontId="3" fillId="0" borderId="0" xfId="2" applyFont="1" applyFill="1" applyAlignment="1">
      <alignment horizontal="right" vertical="center"/>
    </xf>
    <xf numFmtId="0" fontId="3" fillId="0" borderId="0" xfId="2" applyFont="1" applyFill="1" applyAlignment="1">
      <alignment horizontal="right"/>
    </xf>
    <xf numFmtId="0" fontId="20" fillId="0" borderId="0" xfId="6" applyFont="1" applyFill="1" applyAlignment="1">
      <alignment vertical="center"/>
    </xf>
    <xf numFmtId="0" fontId="21" fillId="0" borderId="0" xfId="6" applyFont="1" applyFill="1" applyAlignment="1">
      <alignment vertical="top"/>
    </xf>
    <xf numFmtId="0" fontId="2" fillId="0" borderId="0" xfId="0" applyFont="1" applyFill="1" applyAlignment="1">
      <alignment wrapText="1"/>
    </xf>
    <xf numFmtId="49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 indent="1"/>
    </xf>
    <xf numFmtId="0" fontId="2" fillId="0" borderId="1" xfId="3" applyFont="1" applyFill="1" applyBorder="1" applyAlignment="1">
      <alignment horizontal="left" vertical="center" wrapText="1" indent="3"/>
    </xf>
    <xf numFmtId="0" fontId="2" fillId="0" borderId="1" xfId="3" applyFont="1" applyFill="1" applyBorder="1" applyAlignment="1">
      <alignment horizontal="left" vertical="center" wrapText="1" indent="5"/>
    </xf>
    <xf numFmtId="0" fontId="22" fillId="0" borderId="0" xfId="6" applyFont="1" applyFill="1" applyBorder="1" applyAlignment="1">
      <alignment horizontal="center" vertical="center"/>
    </xf>
    <xf numFmtId="0" fontId="2" fillId="0" borderId="0" xfId="0" applyFont="1" applyFill="1" applyBorder="1"/>
    <xf numFmtId="49" fontId="21" fillId="0" borderId="0" xfId="6" applyNumberFormat="1" applyFont="1" applyFill="1" applyBorder="1" applyAlignment="1">
      <alignment horizontal="center" vertical="center"/>
    </xf>
    <xf numFmtId="0" fontId="21" fillId="0" borderId="0" xfId="6" applyFont="1" applyFill="1" applyBorder="1" applyAlignment="1">
      <alignment horizontal="center" vertical="center" wrapText="1"/>
    </xf>
    <xf numFmtId="0" fontId="2" fillId="2" borderId="0" xfId="0" applyFont="1" applyFill="1"/>
    <xf numFmtId="0" fontId="22" fillId="2" borderId="0" xfId="6" applyFont="1" applyFill="1" applyAlignment="1">
      <alignment horizontal="center" vertical="center"/>
    </xf>
    <xf numFmtId="0" fontId="21" fillId="2" borderId="0" xfId="6" applyFont="1" applyFill="1" applyAlignment="1">
      <alignment horizontal="center" vertical="top"/>
    </xf>
    <xf numFmtId="0" fontId="20" fillId="2" borderId="0" xfId="6" applyFont="1" applyFill="1" applyAlignment="1">
      <alignment vertical="center"/>
    </xf>
    <xf numFmtId="0" fontId="21" fillId="2" borderId="0" xfId="6" applyFont="1" applyFill="1" applyAlignment="1">
      <alignment vertical="top"/>
    </xf>
    <xf numFmtId="169" fontId="2" fillId="0" borderId="0" xfId="0" applyNumberFormat="1" applyFont="1" applyFill="1" applyBorder="1"/>
    <xf numFmtId="0" fontId="2" fillId="0" borderId="0" xfId="0" applyFont="1" applyFill="1" applyAlignment="1">
      <alignment vertical="top" wrapText="1"/>
    </xf>
    <xf numFmtId="0" fontId="2" fillId="0" borderId="0" xfId="0" applyFont="1"/>
    <xf numFmtId="0" fontId="2" fillId="2" borderId="0" xfId="3" applyFont="1" applyFill="1"/>
    <xf numFmtId="0" fontId="3" fillId="0" borderId="0" xfId="2" applyFont="1" applyAlignment="1">
      <alignment horizontal="right"/>
    </xf>
    <xf numFmtId="0" fontId="23" fillId="0" borderId="0" xfId="4" applyFont="1" applyFill="1" applyBorder="1" applyAlignment="1"/>
    <xf numFmtId="0" fontId="4" fillId="0" borderId="0" xfId="0" applyFont="1" applyAlignment="1">
      <alignment wrapText="1"/>
    </xf>
    <xf numFmtId="0" fontId="2" fillId="2" borderId="0" xfId="3" applyFont="1" applyFill="1" applyAlignment="1">
      <alignment wrapText="1"/>
    </xf>
    <xf numFmtId="0" fontId="2" fillId="2" borderId="0" xfId="3" applyFont="1" applyFill="1" applyAlignment="1">
      <alignment horizontal="right"/>
    </xf>
    <xf numFmtId="17" fontId="2" fillId="2" borderId="0" xfId="3" applyNumberFormat="1" applyFont="1" applyFill="1"/>
    <xf numFmtId="0" fontId="2" fillId="2" borderId="1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49" fontId="8" fillId="2" borderId="1" xfId="3" applyNumberFormat="1" applyFont="1" applyFill="1" applyBorder="1" applyAlignment="1">
      <alignment horizontal="center" vertical="center"/>
    </xf>
    <xf numFmtId="0" fontId="8" fillId="2" borderId="1" xfId="3" applyFont="1" applyFill="1" applyBorder="1" applyAlignment="1">
      <alignment horizontal="center" vertical="center" wrapText="1"/>
    </xf>
    <xf numFmtId="0" fontId="4" fillId="2" borderId="0" xfId="3" applyFont="1" applyFill="1"/>
    <xf numFmtId="168" fontId="2" fillId="0" borderId="1" xfId="3" applyNumberFormat="1" applyFont="1" applyFill="1" applyBorder="1" applyAlignment="1">
      <alignment horizontal="center" vertical="center" wrapText="1"/>
    </xf>
    <xf numFmtId="168" fontId="2" fillId="2" borderId="1" xfId="3" applyNumberFormat="1" applyFont="1" applyFill="1" applyBorder="1" applyAlignment="1">
      <alignment horizontal="center" vertical="center" wrapText="1"/>
    </xf>
    <xf numFmtId="0" fontId="24" fillId="2" borderId="0" xfId="7" applyFont="1" applyFill="1" applyAlignment="1">
      <alignment vertical="center" wrapText="1"/>
    </xf>
    <xf numFmtId="0" fontId="22" fillId="2" borderId="0" xfId="1" applyFont="1" applyFill="1" applyAlignment="1">
      <alignment horizontal="justify"/>
    </xf>
    <xf numFmtId="49" fontId="5" fillId="2" borderId="0" xfId="3" applyNumberFormat="1" applyFont="1" applyFill="1" applyAlignment="1">
      <alignment horizontal="center" vertical="center"/>
    </xf>
    <xf numFmtId="170" fontId="25" fillId="2" borderId="0" xfId="3" applyNumberFormat="1" applyFont="1" applyFill="1"/>
    <xf numFmtId="169" fontId="2" fillId="2" borderId="0" xfId="3" applyNumberFormat="1" applyFont="1" applyFill="1"/>
    <xf numFmtId="0" fontId="4" fillId="0" borderId="0" xfId="0" applyFont="1" applyFill="1"/>
    <xf numFmtId="2" fontId="2" fillId="0" borderId="0" xfId="0" applyNumberFormat="1" applyFont="1" applyFill="1"/>
    <xf numFmtId="4" fontId="2" fillId="0" borderId="1" xfId="3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 indent="1"/>
    </xf>
    <xf numFmtId="4" fontId="2" fillId="2" borderId="1" xfId="3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4" fontId="2" fillId="0" borderId="0" xfId="0" applyNumberFormat="1" applyFont="1" applyFill="1"/>
    <xf numFmtId="171" fontId="2" fillId="0" borderId="0" xfId="0" applyNumberFormat="1" applyFont="1" applyFill="1"/>
    <xf numFmtId="0" fontId="2" fillId="0" borderId="0" xfId="3" applyFont="1" applyFill="1"/>
    <xf numFmtId="0" fontId="2" fillId="0" borderId="0" xfId="0" applyFont="1" applyFill="1" applyAlignment="1"/>
    <xf numFmtId="2" fontId="26" fillId="0" borderId="6" xfId="6" applyNumberFormat="1" applyFont="1" applyFill="1" applyBorder="1" applyAlignment="1">
      <alignment horizontal="center" vertical="center" wrapText="1"/>
    </xf>
    <xf numFmtId="4" fontId="4" fillId="2" borderId="1" xfId="3" applyNumberFormat="1" applyFont="1" applyFill="1" applyBorder="1" applyAlignment="1">
      <alignment horizontal="center" vertical="center" wrapText="1"/>
    </xf>
    <xf numFmtId="49" fontId="2" fillId="2" borderId="0" xfId="3" applyNumberFormat="1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21" fillId="4" borderId="1" xfId="6" applyFont="1" applyFill="1" applyBorder="1" applyAlignment="1">
      <alignment horizontal="center" vertical="center" wrapText="1"/>
    </xf>
    <xf numFmtId="0" fontId="27" fillId="0" borderId="1" xfId="6" applyFont="1" applyFill="1" applyBorder="1" applyAlignment="1">
      <alignment horizontal="center" vertical="center" wrapText="1"/>
    </xf>
    <xf numFmtId="172" fontId="2" fillId="0" borderId="0" xfId="0" applyNumberFormat="1" applyFont="1" applyFill="1"/>
    <xf numFmtId="49" fontId="5" fillId="0" borderId="0" xfId="3" applyNumberFormat="1" applyFont="1" applyFill="1" applyAlignment="1">
      <alignment horizontal="center" vertical="center"/>
    </xf>
    <xf numFmtId="0" fontId="2" fillId="0" borderId="0" xfId="3" applyFont="1" applyFill="1" applyAlignment="1">
      <alignment wrapText="1"/>
    </xf>
    <xf numFmtId="0" fontId="5" fillId="0" borderId="0" xfId="3" applyFont="1" applyFill="1" applyAlignment="1">
      <alignment horizontal="center" vertical="center" wrapText="1"/>
    </xf>
    <xf numFmtId="0" fontId="2" fillId="0" borderId="0" xfId="3" applyFont="1" applyFill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49" fontId="11" fillId="0" borderId="1" xfId="3" applyNumberFormat="1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173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 indent="7"/>
    </xf>
    <xf numFmtId="0" fontId="4" fillId="0" borderId="0" xfId="3" applyFont="1" applyFill="1"/>
    <xf numFmtId="173" fontId="2" fillId="0" borderId="1" xfId="3" applyNumberFormat="1" applyFont="1" applyFill="1" applyBorder="1" applyAlignment="1">
      <alignment horizontal="left" vertical="center" wrapText="1"/>
    </xf>
    <xf numFmtId="173" fontId="2" fillId="0" borderId="1" xfId="0" applyNumberFormat="1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indent="7"/>
    </xf>
    <xf numFmtId="0" fontId="2" fillId="0" borderId="1" xfId="0" applyFont="1" applyFill="1" applyBorder="1" applyAlignment="1">
      <alignment horizontal="left" vertical="center" wrapText="1" indent="2"/>
    </xf>
    <xf numFmtId="0" fontId="13" fillId="0" borderId="0" xfId="3" applyFont="1" applyFill="1" applyAlignment="1">
      <alignment vertical="center" wrapText="1"/>
    </xf>
    <xf numFmtId="0" fontId="22" fillId="0" borderId="0" xfId="0" applyFont="1" applyFill="1" applyAlignment="1">
      <alignment vertical="center"/>
    </xf>
    <xf numFmtId="0" fontId="4" fillId="0" borderId="4" xfId="3" applyFont="1" applyFill="1" applyBorder="1" applyAlignment="1">
      <alignment horizontal="center" vertical="center" wrapText="1"/>
    </xf>
    <xf numFmtId="0" fontId="11" fillId="0" borderId="4" xfId="3" applyFont="1" applyFill="1" applyBorder="1" applyAlignment="1">
      <alignment horizontal="center" vertical="center" wrapText="1"/>
    </xf>
    <xf numFmtId="49" fontId="11" fillId="0" borderId="4" xfId="3" applyNumberFormat="1" applyFont="1" applyFill="1" applyBorder="1" applyAlignment="1">
      <alignment horizontal="center" vertical="center" wrapText="1"/>
    </xf>
    <xf numFmtId="173" fontId="2" fillId="0" borderId="4" xfId="3" applyNumberFormat="1" applyFont="1" applyFill="1" applyBorder="1" applyAlignment="1">
      <alignment horizontal="left" vertical="center" wrapText="1"/>
    </xf>
    <xf numFmtId="0" fontId="11" fillId="0" borderId="7" xfId="3" applyFont="1" applyFill="1" applyBorder="1" applyAlignment="1">
      <alignment horizontal="center" vertical="center" wrapText="1"/>
    </xf>
    <xf numFmtId="49" fontId="11" fillId="0" borderId="7" xfId="3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wrapText="1"/>
    </xf>
    <xf numFmtId="49" fontId="29" fillId="0" borderId="0" xfId="6" applyNumberFormat="1" applyFont="1" applyFill="1" applyBorder="1" applyAlignment="1">
      <alignment horizontal="left" vertical="center"/>
    </xf>
    <xf numFmtId="0" fontId="29" fillId="0" borderId="0" xfId="6" applyFont="1" applyFill="1" applyBorder="1" applyAlignment="1">
      <alignment horizontal="left" vertical="center" wrapText="1"/>
    </xf>
    <xf numFmtId="0" fontId="10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left"/>
    </xf>
    <xf numFmtId="171" fontId="2" fillId="0" borderId="0" xfId="0" applyNumberFormat="1" applyFont="1" applyFill="1" applyAlignment="1">
      <alignment horizontal="left"/>
    </xf>
    <xf numFmtId="0" fontId="15" fillId="0" borderId="0" xfId="0" applyFont="1" applyFill="1" applyAlignment="1">
      <alignment wrapText="1"/>
    </xf>
    <xf numFmtId="0" fontId="15" fillId="0" borderId="0" xfId="0" applyFont="1" applyFill="1"/>
    <xf numFmtId="174" fontId="2" fillId="0" borderId="1" xfId="0" applyNumberFormat="1" applyFont="1" applyFill="1" applyBorder="1" applyAlignment="1">
      <alignment horizontal="center" vertical="center"/>
    </xf>
    <xf numFmtId="174" fontId="2" fillId="0" borderId="1" xfId="3" applyNumberFormat="1" applyFont="1" applyFill="1" applyBorder="1" applyAlignment="1">
      <alignment horizontal="left" vertical="center" wrapText="1"/>
    </xf>
    <xf numFmtId="174" fontId="2" fillId="0" borderId="4" xfId="3" applyNumberFormat="1" applyFont="1" applyFill="1" applyBorder="1" applyAlignment="1">
      <alignment horizontal="left" vertical="center" wrapText="1"/>
    </xf>
    <xf numFmtId="174" fontId="2" fillId="0" borderId="7" xfId="3" applyNumberFormat="1" applyFont="1" applyFill="1" applyBorder="1" applyAlignment="1">
      <alignment horizontal="left" vertical="center" wrapText="1"/>
    </xf>
    <xf numFmtId="174" fontId="2" fillId="0" borderId="1" xfId="3" applyNumberFormat="1" applyFont="1" applyFill="1" applyBorder="1" applyAlignment="1">
      <alignment horizontal="left" vertical="center" wrapText="1" indent="1"/>
    </xf>
    <xf numFmtId="174" fontId="2" fillId="0" borderId="4" xfId="3" applyNumberFormat="1" applyFont="1" applyFill="1" applyBorder="1" applyAlignment="1">
      <alignment horizontal="left" vertical="center" wrapText="1" indent="1"/>
    </xf>
    <xf numFmtId="0" fontId="2" fillId="0" borderId="0" xfId="0" applyFont="1" applyFill="1"/>
    <xf numFmtId="0" fontId="30" fillId="0" borderId="0" xfId="0" applyFont="1" applyFill="1"/>
    <xf numFmtId="0" fontId="31" fillId="0" borderId="0" xfId="0" applyFont="1" applyFill="1"/>
    <xf numFmtId="4" fontId="4" fillId="0" borderId="0" xfId="0" applyNumberFormat="1" applyFont="1" applyFill="1"/>
    <xf numFmtId="0" fontId="21" fillId="0" borderId="0" xfId="6" applyFont="1" applyFill="1" applyAlignment="1">
      <alignment horizontal="center" vertical="top"/>
    </xf>
    <xf numFmtId="0" fontId="28" fillId="0" borderId="0" xfId="6" applyFont="1" applyFill="1" applyAlignment="1">
      <alignment horizontal="center" vertical="center"/>
    </xf>
    <xf numFmtId="0" fontId="22" fillId="0" borderId="0" xfId="6" applyFont="1" applyFill="1" applyAlignment="1">
      <alignment horizontal="center" vertical="center"/>
    </xf>
    <xf numFmtId="0" fontId="2" fillId="0" borderId="0" xfId="0" applyFont="1" applyFill="1"/>
    <xf numFmtId="0" fontId="2" fillId="0" borderId="0" xfId="0" applyFont="1" applyFill="1"/>
    <xf numFmtId="0" fontId="21" fillId="0" borderId="0" xfId="0" applyFont="1" applyFill="1"/>
    <xf numFmtId="0" fontId="21" fillId="2" borderId="0" xfId="0" applyFont="1" applyFill="1"/>
    <xf numFmtId="0" fontId="22" fillId="0" borderId="0" xfId="2" applyFont="1" applyFill="1" applyAlignment="1">
      <alignment horizontal="right" vertical="center"/>
    </xf>
    <xf numFmtId="0" fontId="22" fillId="0" borderId="0" xfId="2" applyFont="1" applyFill="1" applyAlignment="1">
      <alignment horizontal="right"/>
    </xf>
    <xf numFmtId="0" fontId="20" fillId="0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2" fillId="0" borderId="0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2" fontId="21" fillId="0" borderId="0" xfId="0" applyNumberFormat="1" applyFont="1" applyFill="1"/>
    <xf numFmtId="0" fontId="21" fillId="0" borderId="1" xfId="0" applyFont="1" applyFill="1" applyBorder="1" applyAlignment="1">
      <alignment horizontal="center" vertical="center" textRotation="90" wrapText="1"/>
    </xf>
    <xf numFmtId="0" fontId="21" fillId="0" borderId="2" xfId="0" applyFont="1" applyFill="1" applyBorder="1" applyAlignment="1">
      <alignment horizontal="center" vertical="center" textRotation="90" wrapText="1"/>
    </xf>
    <xf numFmtId="0" fontId="26" fillId="0" borderId="2" xfId="0" applyFont="1" applyFill="1" applyBorder="1" applyAlignment="1">
      <alignment horizontal="center" vertical="center" textRotation="90" wrapText="1"/>
    </xf>
    <xf numFmtId="0" fontId="26" fillId="0" borderId="1" xfId="0" applyFont="1" applyFill="1" applyBorder="1" applyAlignment="1">
      <alignment horizontal="center" vertical="center" textRotation="90" wrapText="1"/>
    </xf>
    <xf numFmtId="0" fontId="21" fillId="2" borderId="2" xfId="0" applyFont="1" applyFill="1" applyBorder="1" applyAlignment="1">
      <alignment horizontal="center" vertical="center" textRotation="90" wrapText="1"/>
    </xf>
    <xf numFmtId="0" fontId="21" fillId="0" borderId="8" xfId="0" applyFont="1" applyFill="1" applyBorder="1" applyAlignment="1">
      <alignment horizontal="center" vertical="center" textRotation="90" wrapText="1"/>
    </xf>
    <xf numFmtId="0" fontId="21" fillId="0" borderId="7" xfId="0" applyFont="1" applyFill="1" applyBorder="1" applyAlignment="1">
      <alignment horizontal="center" vertical="center" textRotation="90" wrapText="1"/>
    </xf>
    <xf numFmtId="0" fontId="21" fillId="0" borderId="1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49" fontId="21" fillId="2" borderId="1" xfId="0" applyNumberFormat="1" applyFont="1" applyFill="1" applyBorder="1" applyAlignment="1">
      <alignment horizontal="center"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6" fillId="4" borderId="1" xfId="0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center" vertical="center" wrapText="1"/>
    </xf>
    <xf numFmtId="2" fontId="22" fillId="0" borderId="1" xfId="0" applyNumberFormat="1" applyFont="1" applyFill="1" applyBorder="1" applyAlignment="1">
      <alignment horizontal="left" vertical="center" wrapText="1"/>
    </xf>
    <xf numFmtId="2" fontId="26" fillId="0" borderId="6" xfId="0" applyNumberFormat="1" applyFont="1" applyFill="1" applyBorder="1" applyAlignment="1">
      <alignment horizontal="center" vertical="center"/>
    </xf>
    <xf numFmtId="1" fontId="26" fillId="4" borderId="1" xfId="0" applyNumberFormat="1" applyFont="1" applyFill="1" applyBorder="1" applyAlignment="1">
      <alignment horizontal="center" vertical="center" wrapText="1"/>
    </xf>
    <xf numFmtId="1" fontId="26" fillId="4" borderId="1" xfId="6" applyNumberFormat="1" applyFont="1" applyFill="1" applyBorder="1" applyAlignment="1">
      <alignment horizontal="center" vertical="center" wrapText="1"/>
    </xf>
    <xf numFmtId="2" fontId="21" fillId="0" borderId="1" xfId="0" applyNumberFormat="1" applyFont="1" applyFill="1" applyBorder="1" applyAlignment="1">
      <alignment vertical="center" wrapText="1"/>
    </xf>
    <xf numFmtId="2" fontId="21" fillId="0" borderId="1" xfId="0" applyNumberFormat="1" applyFont="1" applyFill="1" applyBorder="1" applyAlignment="1">
      <alignment horizontal="center" vertical="center" wrapText="1"/>
    </xf>
    <xf numFmtId="0" fontId="21" fillId="0" borderId="1" xfId="2" applyFont="1" applyFill="1" applyBorder="1" applyAlignment="1">
      <alignment horizontal="center" vertical="center" textRotation="90" wrapText="1"/>
    </xf>
    <xf numFmtId="0" fontId="21" fillId="2" borderId="1" xfId="0" applyFont="1" applyFill="1" applyBorder="1" applyAlignment="1">
      <alignment horizontal="center" vertical="center" textRotation="90" wrapText="1"/>
    </xf>
    <xf numFmtId="2" fontId="21" fillId="0" borderId="1" xfId="0" applyNumberFormat="1" applyFont="1" applyFill="1" applyBorder="1" applyAlignment="1">
      <alignment horizontal="left" vertical="center" wrapText="1"/>
    </xf>
    <xf numFmtId="49" fontId="26" fillId="4" borderId="1" xfId="0" applyNumberFormat="1" applyFont="1" applyFill="1" applyBorder="1" applyAlignment="1">
      <alignment horizontal="center" vertical="center" wrapText="1"/>
    </xf>
    <xf numFmtId="2" fontId="26" fillId="4" borderId="1" xfId="0" applyNumberFormat="1" applyFont="1" applyFill="1" applyBorder="1" applyAlignment="1">
      <alignment horizontal="left" vertical="center" wrapText="1"/>
    </xf>
    <xf numFmtId="2" fontId="26" fillId="4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2" fontId="35" fillId="4" borderId="1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8" applyFont="1" applyFill="1" applyBorder="1" applyAlignment="1">
      <alignment horizontal="center" vertical="center"/>
    </xf>
    <xf numFmtId="0" fontId="36" fillId="0" borderId="0" xfId="2" applyFont="1" applyFill="1" applyAlignment="1">
      <alignment horizontal="right" vertical="center"/>
    </xf>
    <xf numFmtId="0" fontId="21" fillId="0" borderId="0" xfId="8" applyFont="1" applyFill="1" applyBorder="1" applyAlignment="1">
      <alignment vertical="center"/>
    </xf>
    <xf numFmtId="0" fontId="36" fillId="0" borderId="0" xfId="2" applyFont="1" applyFill="1" applyAlignment="1">
      <alignment horizontal="right"/>
    </xf>
    <xf numFmtId="0" fontId="21" fillId="0" borderId="0" xfId="0" applyFont="1" applyFill="1" applyBorder="1" applyAlignment="1">
      <alignment vertical="center"/>
    </xf>
    <xf numFmtId="0" fontId="26" fillId="0" borderId="0" xfId="4" applyFont="1" applyFill="1" applyBorder="1" applyAlignment="1">
      <alignment horizontal="center"/>
    </xf>
    <xf numFmtId="0" fontId="21" fillId="0" borderId="0" xfId="5" applyFont="1" applyFill="1" applyBorder="1" applyAlignment="1">
      <alignment horizontal="center" vertical="center"/>
    </xf>
    <xf numFmtId="0" fontId="26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center" vertical="center" textRotation="90" wrapText="1"/>
    </xf>
    <xf numFmtId="0" fontId="21" fillId="0" borderId="0" xfId="5" applyFont="1" applyFill="1" applyBorder="1" applyAlignment="1">
      <alignment horizontal="center" vertical="center" wrapText="1"/>
    </xf>
    <xf numFmtId="49" fontId="21" fillId="0" borderId="0" xfId="5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/>
    </xf>
    <xf numFmtId="0" fontId="21" fillId="0" borderId="4" xfId="0" applyFont="1" applyFill="1" applyBorder="1" applyAlignment="1">
      <alignment horizontal="center"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wrapText="1"/>
    </xf>
    <xf numFmtId="0" fontId="21" fillId="0" borderId="0" xfId="0" applyFont="1" applyFill="1" applyAlignment="1">
      <alignment wrapText="1"/>
    </xf>
    <xf numFmtId="0" fontId="21" fillId="0" borderId="1" xfId="5" applyFont="1" applyFill="1" applyBorder="1" applyAlignment="1">
      <alignment horizontal="center" vertical="center" wrapText="1"/>
    </xf>
    <xf numFmtId="0" fontId="21" fillId="0" borderId="4" xfId="5" applyFont="1" applyFill="1" applyBorder="1" applyAlignment="1">
      <alignment horizontal="center" vertical="center" wrapText="1"/>
    </xf>
    <xf numFmtId="0" fontId="21" fillId="0" borderId="7" xfId="5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textRotation="90" wrapText="1"/>
    </xf>
    <xf numFmtId="0" fontId="21" fillId="0" borderId="1" xfId="5" applyFont="1" applyFill="1" applyBorder="1" applyAlignment="1">
      <alignment horizontal="center" vertical="center"/>
    </xf>
    <xf numFmtId="49" fontId="21" fillId="0" borderId="1" xfId="5" applyNumberFormat="1" applyFont="1" applyFill="1" applyBorder="1" applyAlignment="1">
      <alignment horizontal="center" vertical="center"/>
    </xf>
    <xf numFmtId="49" fontId="21" fillId="0" borderId="4" xfId="5" applyNumberFormat="1" applyFont="1" applyFill="1" applyBorder="1" applyAlignment="1">
      <alignment horizontal="center" vertical="center"/>
    </xf>
    <xf numFmtId="49" fontId="21" fillId="0" borderId="7" xfId="5" applyNumberFormat="1" applyFont="1" applyFill="1" applyBorder="1" applyAlignment="1">
      <alignment horizontal="center" vertical="center"/>
    </xf>
    <xf numFmtId="165" fontId="21" fillId="0" borderId="1" xfId="6" applyNumberFormat="1" applyFont="1" applyFill="1" applyBorder="1" applyAlignment="1">
      <alignment horizontal="center" vertical="center" wrapText="1"/>
    </xf>
    <xf numFmtId="165" fontId="21" fillId="0" borderId="1" xfId="6" applyNumberFormat="1" applyFont="1" applyFill="1" applyBorder="1" applyAlignment="1">
      <alignment horizontal="right" vertical="center" wrapText="1"/>
    </xf>
    <xf numFmtId="165" fontId="27" fillId="0" borderId="1" xfId="6" applyNumberFormat="1" applyFont="1" applyFill="1" applyBorder="1" applyAlignment="1">
      <alignment horizontal="right" vertical="center" wrapText="1"/>
    </xf>
    <xf numFmtId="165" fontId="21" fillId="0" borderId="4" xfId="6" applyNumberFormat="1" applyFont="1" applyFill="1" applyBorder="1" applyAlignment="1">
      <alignment horizontal="right" vertical="center" wrapText="1"/>
    </xf>
    <xf numFmtId="165" fontId="21" fillId="0" borderId="7" xfId="6" applyNumberFormat="1" applyFont="1" applyFill="1" applyBorder="1" applyAlignment="1">
      <alignment horizontal="right" vertical="center" wrapText="1"/>
    </xf>
    <xf numFmtId="165" fontId="26" fillId="0" borderId="1" xfId="6" applyNumberFormat="1" applyFont="1" applyFill="1" applyBorder="1" applyAlignment="1">
      <alignment horizontal="right" vertical="center" wrapText="1"/>
    </xf>
    <xf numFmtId="165" fontId="21" fillId="0" borderId="1" xfId="9" applyNumberFormat="1" applyFont="1" applyFill="1" applyBorder="1" applyAlignment="1">
      <alignment horizontal="right" vertical="center"/>
    </xf>
    <xf numFmtId="165" fontId="21" fillId="0" borderId="1" xfId="0" applyNumberFormat="1" applyFont="1" applyFill="1" applyBorder="1" applyAlignment="1">
      <alignment horizontal="center"/>
    </xf>
    <xf numFmtId="165" fontId="21" fillId="0" borderId="1" xfId="0" applyNumberFormat="1" applyFont="1" applyFill="1" applyBorder="1"/>
    <xf numFmtId="165" fontId="21" fillId="0" borderId="0" xfId="0" applyNumberFormat="1" applyFont="1" applyFill="1"/>
    <xf numFmtId="165" fontId="21" fillId="0" borderId="1" xfId="0" applyNumberFormat="1" applyFont="1" applyFill="1" applyBorder="1" applyAlignment="1">
      <alignment horizontal="center" vertical="center"/>
    </xf>
    <xf numFmtId="164" fontId="21" fillId="0" borderId="5" xfId="0" applyNumberFormat="1" applyFont="1" applyFill="1" applyBorder="1" applyAlignment="1">
      <alignment horizontal="center" vertical="center" wrapText="1"/>
    </xf>
    <xf numFmtId="164" fontId="21" fillId="0" borderId="1" xfId="0" applyNumberFormat="1" applyFont="1" applyFill="1" applyBorder="1" applyAlignment="1">
      <alignment horizontal="center" vertical="center" wrapText="1"/>
    </xf>
    <xf numFmtId="165" fontId="21" fillId="0" borderId="5" xfId="0" applyNumberFormat="1" applyFont="1" applyFill="1" applyBorder="1" applyAlignment="1">
      <alignment horizontal="center" vertical="center" wrapText="1"/>
    </xf>
    <xf numFmtId="165" fontId="21" fillId="0" borderId="1" xfId="0" applyNumberFormat="1" applyFont="1" applyFill="1" applyBorder="1" applyAlignment="1">
      <alignment horizontal="center" vertical="center" wrapText="1"/>
    </xf>
    <xf numFmtId="165" fontId="21" fillId="0" borderId="1" xfId="9" applyNumberFormat="1" applyFont="1" applyFill="1" applyBorder="1" applyAlignment="1">
      <alignment horizontal="center" vertical="center" wrapText="1"/>
    </xf>
    <xf numFmtId="165" fontId="21" fillId="0" borderId="1" xfId="9" applyNumberFormat="1" applyFont="1" applyFill="1" applyBorder="1" applyAlignment="1">
      <alignment horizontal="center" vertical="top" wrapText="1"/>
    </xf>
    <xf numFmtId="0" fontId="22" fillId="0" borderId="0" xfId="0" applyFont="1" applyFill="1" applyAlignment="1">
      <alignment horizontal="left"/>
    </xf>
    <xf numFmtId="165" fontId="21" fillId="0" borderId="1" xfId="9" applyNumberFormat="1" applyFont="1" applyFill="1" applyBorder="1"/>
    <xf numFmtId="165" fontId="21" fillId="0" borderId="4" xfId="0" applyNumberFormat="1" applyFont="1" applyFill="1" applyBorder="1" applyAlignment="1">
      <alignment horizontal="center" vertical="center"/>
    </xf>
    <xf numFmtId="165" fontId="21" fillId="0" borderId="7" xfId="0" applyNumberFormat="1" applyFont="1" applyFill="1" applyBorder="1" applyAlignment="1">
      <alignment horizontal="center" vertical="center"/>
    </xf>
    <xf numFmtId="165" fontId="26" fillId="4" borderId="1" xfId="6" applyNumberFormat="1" applyFont="1" applyFill="1" applyBorder="1" applyAlignment="1">
      <alignment horizontal="center" vertical="center" wrapText="1"/>
    </xf>
    <xf numFmtId="165" fontId="26" fillId="4" borderId="1" xfId="6" applyNumberFormat="1" applyFont="1" applyFill="1" applyBorder="1" applyAlignment="1">
      <alignment horizontal="right" vertical="center" wrapText="1"/>
    </xf>
    <xf numFmtId="165" fontId="21" fillId="2" borderId="1" xfId="6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 applyAlignment="1">
      <alignment horizontal="left" vertical="center" wrapText="1"/>
    </xf>
    <xf numFmtId="2" fontId="26" fillId="2" borderId="6" xfId="0" applyNumberFormat="1" applyFont="1" applyFill="1" applyBorder="1" applyAlignment="1">
      <alignment horizontal="center" vertical="center"/>
    </xf>
    <xf numFmtId="0" fontId="27" fillId="2" borderId="1" xfId="6" applyFont="1" applyFill="1" applyBorder="1" applyAlignment="1">
      <alignment horizontal="center" vertical="center" wrapText="1"/>
    </xf>
    <xf numFmtId="0" fontId="21" fillId="2" borderId="1" xfId="6" applyFont="1" applyFill="1" applyBorder="1" applyAlignment="1">
      <alignment horizontal="center" vertical="center" wrapText="1"/>
    </xf>
    <xf numFmtId="165" fontId="21" fillId="2" borderId="1" xfId="0" applyNumberFormat="1" applyFont="1" applyFill="1" applyBorder="1" applyAlignment="1">
      <alignment horizontal="center" vertical="center"/>
    </xf>
    <xf numFmtId="165" fontId="21" fillId="2" borderId="1" xfId="0" applyNumberFormat="1" applyFont="1" applyFill="1" applyBorder="1"/>
    <xf numFmtId="0" fontId="21" fillId="0" borderId="1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/>
    </xf>
    <xf numFmtId="1" fontId="21" fillId="0" borderId="1" xfId="6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/>
    </xf>
    <xf numFmtId="0" fontId="21" fillId="0" borderId="4" xfId="0" applyFont="1" applyFill="1" applyBorder="1" applyAlignment="1">
      <alignment horizontal="center" vertical="center"/>
    </xf>
    <xf numFmtId="2" fontId="26" fillId="0" borderId="6" xfId="0" applyNumberFormat="1" applyFont="1" applyFill="1" applyBorder="1" applyAlignment="1">
      <alignment horizontal="center" vertical="center"/>
    </xf>
    <xf numFmtId="0" fontId="21" fillId="0" borderId="1" xfId="6" applyFont="1" applyFill="1" applyBorder="1" applyAlignment="1">
      <alignment horizontal="center" vertical="center" wrapText="1"/>
    </xf>
    <xf numFmtId="165" fontId="21" fillId="2" borderId="1" xfId="6" applyNumberFormat="1" applyFont="1" applyFill="1" applyBorder="1" applyAlignment="1">
      <alignment horizontal="right" vertical="center" wrapText="1"/>
    </xf>
    <xf numFmtId="0" fontId="20" fillId="0" borderId="0" xfId="0" applyFont="1" applyFill="1" applyAlignment="1"/>
    <xf numFmtId="172" fontId="21" fillId="0" borderId="0" xfId="0" applyNumberFormat="1" applyFont="1" applyFill="1"/>
    <xf numFmtId="4" fontId="21" fillId="0" borderId="0" xfId="0" applyNumberFormat="1" applyFont="1" applyFill="1"/>
    <xf numFmtId="0" fontId="26" fillId="0" borderId="0" xfId="0" applyFont="1" applyFill="1"/>
    <xf numFmtId="0" fontId="21" fillId="0" borderId="0" xfId="0" applyFont="1" applyFill="1" applyBorder="1"/>
    <xf numFmtId="165" fontId="21" fillId="2" borderId="0" xfId="0" applyNumberFormat="1" applyFont="1" applyFill="1" applyBorder="1"/>
    <xf numFmtId="165" fontId="21" fillId="0" borderId="0" xfId="0" applyNumberFormat="1" applyFont="1" applyFill="1" applyBorder="1"/>
    <xf numFmtId="0" fontId="21" fillId="2" borderId="0" xfId="0" applyFont="1" applyFill="1" applyBorder="1"/>
    <xf numFmtId="0" fontId="29" fillId="0" borderId="0" xfId="0" applyFont="1" applyFill="1" applyBorder="1" applyAlignment="1">
      <alignment horizontal="left"/>
    </xf>
    <xf numFmtId="0" fontId="29" fillId="2" borderId="0" xfId="0" applyFont="1" applyFill="1" applyBorder="1" applyAlignment="1">
      <alignment horizontal="left"/>
    </xf>
    <xf numFmtId="0" fontId="22" fillId="0" borderId="0" xfId="0" applyFont="1" applyFill="1"/>
    <xf numFmtId="2" fontId="21" fillId="0" borderId="0" xfId="0" applyNumberFormat="1" applyFont="1" applyFill="1" applyBorder="1"/>
    <xf numFmtId="175" fontId="21" fillId="0" borderId="0" xfId="0" applyNumberFormat="1" applyFont="1" applyFill="1" applyBorder="1"/>
    <xf numFmtId="0" fontId="2" fillId="0" borderId="0" xfId="0" applyFont="1" applyFill="1"/>
    <xf numFmtId="0" fontId="26" fillId="0" borderId="4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wrapText="1"/>
    </xf>
    <xf numFmtId="0" fontId="21" fillId="0" borderId="13" xfId="0" applyFont="1" applyFill="1" applyBorder="1" applyAlignment="1">
      <alignment horizontal="center" vertical="center" wrapText="1"/>
    </xf>
    <xf numFmtId="0" fontId="21" fillId="0" borderId="14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2" fontId="26" fillId="0" borderId="1" xfId="0" applyNumberFormat="1" applyFont="1" applyFill="1" applyBorder="1" applyAlignment="1">
      <alignment horizontal="center" vertical="center"/>
    </xf>
    <xf numFmtId="1" fontId="21" fillId="0" borderId="1" xfId="6" applyNumberFormat="1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horizontal="center" vertical="center" wrapText="1"/>
    </xf>
    <xf numFmtId="0" fontId="26" fillId="0" borderId="1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6" applyFont="1" applyFill="1" applyAlignment="1">
      <alignment horizontal="center" vertical="center"/>
    </xf>
    <xf numFmtId="0" fontId="21" fillId="0" borderId="0" xfId="6" applyFont="1" applyFill="1" applyAlignment="1">
      <alignment horizontal="center" vertical="top"/>
    </xf>
    <xf numFmtId="0" fontId="10" fillId="0" borderId="0" xfId="0" applyFont="1" applyFill="1" applyAlignment="1">
      <alignment horizontal="left" vertical="top"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  <xf numFmtId="2" fontId="26" fillId="0" borderId="6" xfId="0" applyNumberFormat="1" applyFont="1" applyFill="1" applyBorder="1" applyAlignment="1">
      <alignment horizontal="center" vertical="center"/>
    </xf>
    <xf numFmtId="2" fontId="26" fillId="0" borderId="2" xfId="0" applyNumberFormat="1" applyFont="1" applyFill="1" applyBorder="1" applyAlignment="1">
      <alignment horizontal="center" vertical="center"/>
    </xf>
    <xf numFmtId="2" fontId="26" fillId="0" borderId="3" xfId="0" applyNumberFormat="1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1" fillId="0" borderId="5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8" fillId="0" borderId="0" xfId="6" applyFont="1" applyFill="1" applyAlignment="1">
      <alignment horizontal="center" vertical="center"/>
    </xf>
    <xf numFmtId="1" fontId="26" fillId="0" borderId="15" xfId="0" applyNumberFormat="1" applyFont="1" applyFill="1" applyBorder="1" applyAlignment="1">
      <alignment horizontal="center" vertical="top"/>
    </xf>
    <xf numFmtId="0" fontId="21" fillId="0" borderId="0" xfId="0" applyFont="1" applyFill="1" applyAlignment="1">
      <alignment horizontal="left" wrapText="1"/>
    </xf>
    <xf numFmtId="0" fontId="22" fillId="0" borderId="0" xfId="0" applyFont="1" applyFill="1" applyAlignment="1">
      <alignment horizontal="left"/>
    </xf>
    <xf numFmtId="49" fontId="29" fillId="0" borderId="0" xfId="6" applyNumberFormat="1" applyFont="1" applyFill="1" applyBorder="1" applyAlignment="1">
      <alignment horizontal="left" vertical="center" wrapText="1"/>
    </xf>
    <xf numFmtId="0" fontId="22" fillId="0" borderId="0" xfId="0" applyFont="1" applyFill="1" applyAlignment="1">
      <alignment horizontal="left" wrapText="1"/>
    </xf>
    <xf numFmtId="0" fontId="21" fillId="0" borderId="1" xfId="5" applyFont="1" applyFill="1" applyBorder="1" applyAlignment="1">
      <alignment horizontal="center" vertical="center"/>
    </xf>
    <xf numFmtId="0" fontId="21" fillId="0" borderId="1" xfId="5" applyFont="1" applyFill="1" applyBorder="1" applyAlignment="1">
      <alignment horizontal="center" vertical="center" wrapText="1"/>
    </xf>
    <xf numFmtId="0" fontId="26" fillId="0" borderId="1" xfId="5" applyFont="1" applyFill="1" applyBorder="1" applyAlignment="1">
      <alignment horizontal="center" vertical="center" wrapText="1"/>
    </xf>
    <xf numFmtId="0" fontId="21" fillId="0" borderId="4" xfId="5" applyFont="1" applyFill="1" applyBorder="1" applyAlignment="1">
      <alignment horizontal="center" vertical="center"/>
    </xf>
    <xf numFmtId="0" fontId="21" fillId="0" borderId="9" xfId="5" applyFont="1" applyFill="1" applyBorder="1" applyAlignment="1">
      <alignment horizontal="center" vertical="center"/>
    </xf>
    <xf numFmtId="0" fontId="21" fillId="0" borderId="5" xfId="5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4" xfId="5" applyFont="1" applyFill="1" applyBorder="1" applyAlignment="1">
      <alignment horizontal="center" vertical="center" wrapText="1"/>
    </xf>
    <xf numFmtId="0" fontId="21" fillId="0" borderId="5" xfId="5" applyFont="1" applyFill="1" applyBorder="1" applyAlignment="1">
      <alignment horizontal="center" vertical="center" wrapText="1"/>
    </xf>
    <xf numFmtId="0" fontId="21" fillId="0" borderId="1" xfId="6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1" fillId="0" borderId="1" xfId="8" applyFont="1" applyFill="1" applyBorder="1" applyAlignment="1">
      <alignment horizontal="center" vertical="center" wrapText="1"/>
    </xf>
    <xf numFmtId="0" fontId="26" fillId="0" borderId="0" xfId="4" applyFont="1" applyFill="1" applyBorder="1" applyAlignment="1">
      <alignment horizontal="center"/>
    </xf>
    <xf numFmtId="0" fontId="26" fillId="0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" fillId="0" borderId="0" xfId="0" applyFont="1" applyFill="1"/>
    <xf numFmtId="0" fontId="21" fillId="0" borderId="6" xfId="5" applyFont="1" applyFill="1" applyBorder="1" applyAlignment="1">
      <alignment horizontal="center" vertical="center" wrapText="1"/>
    </xf>
    <xf numFmtId="0" fontId="21" fillId="0" borderId="2" xfId="5" applyFont="1" applyFill="1" applyBorder="1" applyAlignment="1">
      <alignment horizontal="center" vertical="center" wrapText="1"/>
    </xf>
    <xf numFmtId="0" fontId="21" fillId="0" borderId="3" xfId="5" applyFont="1" applyFill="1" applyBorder="1" applyAlignment="1">
      <alignment horizontal="center" vertical="center" wrapText="1"/>
    </xf>
    <xf numFmtId="0" fontId="21" fillId="0" borderId="11" xfId="5" applyFont="1" applyFill="1" applyBorder="1" applyAlignment="1">
      <alignment horizontal="center" vertical="center" wrapText="1"/>
    </xf>
    <xf numFmtId="0" fontId="21" fillId="0" borderId="12" xfId="5" applyFont="1" applyFill="1" applyBorder="1" applyAlignment="1">
      <alignment horizontal="center" vertical="center" wrapText="1"/>
    </xf>
    <xf numFmtId="0" fontId="21" fillId="0" borderId="8" xfId="5" applyFont="1" applyFill="1" applyBorder="1" applyAlignment="1">
      <alignment horizontal="center" vertical="center" wrapText="1"/>
    </xf>
    <xf numFmtId="0" fontId="21" fillId="0" borderId="17" xfId="5" applyFont="1" applyFill="1" applyBorder="1" applyAlignment="1">
      <alignment horizontal="center" vertical="center" wrapText="1"/>
    </xf>
    <xf numFmtId="0" fontId="21" fillId="0" borderId="13" xfId="5" applyFont="1" applyFill="1" applyBorder="1" applyAlignment="1">
      <alignment horizontal="center" vertical="center" wrapText="1"/>
    </xf>
    <xf numFmtId="0" fontId="21" fillId="0" borderId="14" xfId="5" applyFont="1" applyFill="1" applyBorder="1" applyAlignment="1">
      <alignment horizontal="center" vertical="center" wrapText="1"/>
    </xf>
    <xf numFmtId="0" fontId="26" fillId="0" borderId="7" xfId="5" applyFont="1" applyFill="1" applyBorder="1" applyAlignment="1">
      <alignment horizontal="center" vertical="center"/>
    </xf>
    <xf numFmtId="0" fontId="26" fillId="0" borderId="1" xfId="5" applyFont="1" applyFill="1" applyBorder="1" applyAlignment="1">
      <alignment horizontal="center" vertical="center"/>
    </xf>
    <xf numFmtId="0" fontId="26" fillId="0" borderId="10" xfId="5" applyFont="1" applyFill="1" applyBorder="1" applyAlignment="1">
      <alignment horizontal="center" vertical="center" wrapText="1"/>
    </xf>
    <xf numFmtId="0" fontId="26" fillId="0" borderId="9" xfId="5" applyFont="1" applyFill="1" applyBorder="1" applyAlignment="1">
      <alignment horizontal="center" vertical="center" wrapText="1"/>
    </xf>
    <xf numFmtId="0" fontId="26" fillId="0" borderId="5" xfId="5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wrapText="1"/>
    </xf>
    <xf numFmtId="0" fontId="22" fillId="0" borderId="0" xfId="6" applyFont="1" applyFill="1" applyAlignment="1">
      <alignment horizontal="center" vertical="center"/>
    </xf>
    <xf numFmtId="0" fontId="26" fillId="0" borderId="15" xfId="8" applyFont="1" applyFill="1" applyBorder="1" applyAlignment="1">
      <alignment horizontal="center"/>
    </xf>
    <xf numFmtId="0" fontId="10" fillId="0" borderId="0" xfId="0" applyFont="1" applyFill="1" applyAlignment="1">
      <alignment horizontal="left" vertical="center" wrapText="1"/>
    </xf>
    <xf numFmtId="0" fontId="10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left"/>
    </xf>
    <xf numFmtId="0" fontId="2" fillId="2" borderId="0" xfId="3" applyFont="1" applyFill="1" applyAlignment="1">
      <alignment horizontal="right"/>
    </xf>
    <xf numFmtId="0" fontId="4" fillId="0" borderId="7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left" vertical="center" wrapText="1"/>
    </xf>
    <xf numFmtId="49" fontId="11" fillId="0" borderId="1" xfId="3" applyNumberFormat="1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49" fontId="5" fillId="2" borderId="0" xfId="3" applyNumberFormat="1" applyFont="1" applyFill="1" applyAlignment="1">
      <alignment horizontal="center" vertical="center"/>
    </xf>
    <xf numFmtId="0" fontId="23" fillId="0" borderId="0" xfId="4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2" borderId="0" xfId="3" applyFont="1" applyFill="1" applyBorder="1" applyAlignment="1">
      <alignment horizontal="center" vertical="center" wrapText="1"/>
    </xf>
    <xf numFmtId="0" fontId="29" fillId="2" borderId="0" xfId="1" applyFont="1" applyFill="1" applyAlignment="1">
      <alignment horizontal="center" vertical="top"/>
    </xf>
    <xf numFmtId="0" fontId="4" fillId="0" borderId="0" xfId="3" applyFont="1" applyFill="1" applyBorder="1" applyAlignment="1">
      <alignment horizontal="center" vertical="center" wrapText="1"/>
    </xf>
    <xf numFmtId="0" fontId="22" fillId="2" borderId="0" xfId="1" applyFont="1" applyFill="1" applyAlignment="1">
      <alignment horizontal="center" vertical="center"/>
    </xf>
    <xf numFmtId="0" fontId="2" fillId="0" borderId="0" xfId="0" applyFont="1" applyFill="1" applyAlignment="1">
      <alignment vertical="top" wrapText="1"/>
    </xf>
    <xf numFmtId="49" fontId="2" fillId="2" borderId="0" xfId="3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0" fontId="2" fillId="2" borderId="0" xfId="3" applyFont="1" applyFill="1" applyAlignment="1">
      <alignment horizontal="left" vertical="top" wrapText="1"/>
    </xf>
    <xf numFmtId="49" fontId="6" fillId="2" borderId="1" xfId="3" applyNumberFormat="1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left" vertical="center" wrapText="1"/>
    </xf>
  </cellXfs>
  <cellStyles count="11">
    <cellStyle name="Обычный" xfId="0" builtinId="0"/>
    <cellStyle name="Обычный 10" xfId="1" xr:uid="{00000000-0005-0000-0000-000001000000}"/>
    <cellStyle name="Обычный 3" xfId="2" xr:uid="{00000000-0005-0000-0000-000002000000}"/>
    <cellStyle name="Обычный 3 2" xfId="3" xr:uid="{00000000-0005-0000-0000-000003000000}"/>
    <cellStyle name="Обычный 4" xfId="4" xr:uid="{00000000-0005-0000-0000-000004000000}"/>
    <cellStyle name="Обычный 5" xfId="5" xr:uid="{00000000-0005-0000-0000-000005000000}"/>
    <cellStyle name="Обычный 7" xfId="6" xr:uid="{00000000-0005-0000-0000-000006000000}"/>
    <cellStyle name="Обычный 8" xfId="7" xr:uid="{00000000-0005-0000-0000-000007000000}"/>
    <cellStyle name="Обычный_Форматы по компаниям_last" xfId="8" xr:uid="{00000000-0005-0000-0000-000008000000}"/>
    <cellStyle name="Финансовый" xfId="9" builtinId="3"/>
    <cellStyle name="Финансовый 2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BS79"/>
  <sheetViews>
    <sheetView view="pageBreakPreview" topLeftCell="A8" zoomScale="70" zoomScaleNormal="75" zoomScaleSheetLayoutView="70" workbookViewId="0">
      <pane xSplit="3" ySplit="7" topLeftCell="AI57" activePane="bottomRight" state="frozen"/>
      <selection activeCell="A8" sqref="A8"/>
      <selection pane="topRight" activeCell="D8" sqref="D8"/>
      <selection pane="bottomLeft" activeCell="A15" sqref="A15"/>
      <selection pane="bottomRight" activeCell="BK13" sqref="BK13:BK70"/>
    </sheetView>
  </sheetViews>
  <sheetFormatPr defaultRowHeight="15.75" outlineLevelRow="1" x14ac:dyDescent="0.25"/>
  <cols>
    <col min="1" max="1" width="11.140625" style="1" customWidth="1"/>
    <col min="2" max="2" width="48.7109375" style="1" customWidth="1"/>
    <col min="3" max="3" width="11.85546875" style="1" customWidth="1"/>
    <col min="4" max="4" width="11.28515625" style="1" customWidth="1"/>
    <col min="5" max="5" width="13.85546875" style="1" customWidth="1"/>
    <col min="6" max="6" width="14.7109375" style="1" customWidth="1"/>
    <col min="7" max="7" width="13.85546875" style="1" customWidth="1"/>
    <col min="8" max="8" width="10.7109375" style="1" bestFit="1" customWidth="1"/>
    <col min="9" max="9" width="12.42578125" style="1" bestFit="1" customWidth="1"/>
    <col min="10" max="10" width="8.85546875" style="1" customWidth="1"/>
    <col min="11" max="11" width="10.140625" style="1" customWidth="1"/>
    <col min="12" max="12" width="12.42578125" style="1" bestFit="1" customWidth="1"/>
    <col min="13" max="13" width="7.7109375" style="1" bestFit="1" customWidth="1"/>
    <col min="14" max="16" width="12.42578125" style="1" bestFit="1" customWidth="1"/>
    <col min="17" max="17" width="12.5703125" style="1" customWidth="1"/>
    <col min="18" max="18" width="15.42578125" style="1" bestFit="1" customWidth="1"/>
    <col min="19" max="19" width="8" style="1" customWidth="1"/>
    <col min="20" max="20" width="10.42578125" style="1" customWidth="1"/>
    <col min="21" max="21" width="13.42578125" style="16" customWidth="1"/>
    <col min="22" max="22" width="7" style="1" customWidth="1"/>
    <col min="23" max="23" width="12.85546875" style="1" bestFit="1" customWidth="1"/>
    <col min="24" max="24" width="8.85546875" style="1" customWidth="1"/>
    <col min="25" max="25" width="10.42578125" style="1" customWidth="1"/>
    <col min="26" max="26" width="13.42578125" style="16" customWidth="1"/>
    <col min="27" max="27" width="7.28515625" style="1" customWidth="1"/>
    <col min="28" max="28" width="14.7109375" style="1" customWidth="1"/>
    <col min="29" max="29" width="8" style="1" customWidth="1"/>
    <col min="30" max="30" width="10.42578125" style="1" customWidth="1"/>
    <col min="31" max="31" width="13.42578125" style="16" customWidth="1"/>
    <col min="32" max="32" width="7" style="1" customWidth="1"/>
    <col min="33" max="33" width="11.7109375" style="1" bestFit="1" customWidth="1"/>
    <col min="34" max="34" width="7.85546875" style="1" customWidth="1"/>
    <col min="35" max="35" width="10.42578125" style="1" customWidth="1"/>
    <col min="36" max="36" width="13.42578125" style="16" customWidth="1"/>
    <col min="37" max="37" width="7" style="1" customWidth="1"/>
    <col min="38" max="38" width="10.42578125" style="1" customWidth="1"/>
    <col min="39" max="39" width="8.5703125" style="1" customWidth="1"/>
    <col min="40" max="40" width="10.42578125" style="1" customWidth="1"/>
    <col min="41" max="41" width="13.42578125" style="16" customWidth="1"/>
    <col min="42" max="42" width="7" style="1" customWidth="1"/>
    <col min="43" max="43" width="10.5703125" style="1" bestFit="1" customWidth="1"/>
    <col min="44" max="44" width="8" style="1" customWidth="1"/>
    <col min="45" max="45" width="10.42578125" style="1" customWidth="1"/>
    <col min="46" max="46" width="13.42578125" style="16" customWidth="1"/>
    <col min="47" max="47" width="7" style="1" customWidth="1"/>
    <col min="48" max="48" width="13.42578125" style="1" customWidth="1"/>
    <col min="49" max="49" width="8.42578125" style="1" customWidth="1"/>
    <col min="50" max="50" width="10.42578125" style="1" customWidth="1"/>
    <col min="51" max="51" width="13.42578125" style="16" customWidth="1"/>
    <col min="52" max="52" width="7" style="1" customWidth="1"/>
    <col min="53" max="53" width="12" style="1" customWidth="1"/>
    <col min="54" max="54" width="6.42578125" style="1" customWidth="1"/>
    <col min="55" max="55" width="10.42578125" style="1" customWidth="1"/>
    <col min="56" max="56" width="13.42578125" style="16" customWidth="1"/>
    <col min="57" max="57" width="7" style="1" customWidth="1"/>
    <col min="58" max="58" width="14.28515625" style="1" customWidth="1"/>
    <col min="59" max="59" width="8.28515625" style="1" customWidth="1"/>
    <col min="60" max="60" width="10.42578125" style="1" customWidth="1"/>
    <col min="61" max="61" width="12.42578125" style="16" customWidth="1"/>
    <col min="62" max="62" width="8.28515625" style="1" customWidth="1"/>
    <col min="63" max="63" width="8" style="1" customWidth="1"/>
    <col min="64" max="67" width="9.140625" style="1"/>
    <col min="68" max="68" width="11" style="1" bestFit="1" customWidth="1"/>
    <col min="69" max="69" width="10" style="1" bestFit="1" customWidth="1"/>
    <col min="70" max="16384" width="9.140625" style="1"/>
  </cols>
  <sheetData>
    <row r="1" spans="1:69" ht="22.5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10"/>
      <c r="V1" s="109"/>
      <c r="W1" s="109"/>
      <c r="X1" s="109"/>
      <c r="Y1" s="109"/>
      <c r="Z1" s="110"/>
      <c r="AA1" s="109"/>
      <c r="AB1" s="109"/>
      <c r="AC1" s="109"/>
      <c r="AD1" s="109"/>
      <c r="AE1" s="110"/>
      <c r="AF1" s="109"/>
      <c r="AG1" s="109"/>
      <c r="AH1" s="109"/>
      <c r="AI1" s="109"/>
      <c r="AJ1" s="110"/>
      <c r="AK1" s="109"/>
      <c r="AL1" s="109"/>
      <c r="AM1" s="109"/>
      <c r="AN1" s="109"/>
      <c r="AO1" s="110"/>
      <c r="AP1" s="109"/>
      <c r="AQ1" s="111"/>
      <c r="AR1" s="109"/>
      <c r="AS1" s="109"/>
      <c r="AT1" s="110"/>
      <c r="AU1" s="109"/>
      <c r="AV1" s="109"/>
      <c r="AW1" s="109"/>
      <c r="AX1" s="109"/>
      <c r="AY1" s="110"/>
      <c r="AZ1" s="109"/>
      <c r="BA1" s="109"/>
      <c r="BB1" s="109"/>
      <c r="BC1" s="109"/>
      <c r="BD1" s="109"/>
      <c r="BE1" s="109"/>
      <c r="BF1" s="109"/>
      <c r="BG1" s="109"/>
      <c r="BH1" s="109"/>
      <c r="BI1" s="109"/>
      <c r="BJ1" s="111" t="s">
        <v>413</v>
      </c>
    </row>
    <row r="2" spans="1:69" ht="18.75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10"/>
      <c r="V2" s="109"/>
      <c r="W2" s="109"/>
      <c r="X2" s="109"/>
      <c r="Y2" s="109"/>
      <c r="Z2" s="110"/>
      <c r="AA2" s="109"/>
      <c r="AB2" s="109"/>
      <c r="AC2" s="109"/>
      <c r="AD2" s="109"/>
      <c r="AE2" s="110"/>
      <c r="AF2" s="109"/>
      <c r="AG2" s="109"/>
      <c r="AH2" s="109"/>
      <c r="AI2" s="109"/>
      <c r="AJ2" s="110"/>
      <c r="AK2" s="109"/>
      <c r="AL2" s="109"/>
      <c r="AM2" s="109"/>
      <c r="AN2" s="109"/>
      <c r="AO2" s="110"/>
      <c r="AP2" s="109"/>
      <c r="AQ2" s="109"/>
      <c r="AR2" s="109"/>
      <c r="AS2" s="109"/>
      <c r="AT2" s="110"/>
      <c r="AU2" s="109"/>
      <c r="AV2" s="109"/>
      <c r="AW2" s="109"/>
      <c r="AX2" s="109"/>
      <c r="AY2" s="110"/>
      <c r="AZ2" s="109"/>
      <c r="BA2" s="109"/>
      <c r="BB2" s="109"/>
      <c r="BC2" s="109"/>
      <c r="BD2" s="109"/>
      <c r="BE2" s="109"/>
      <c r="BF2" s="109"/>
      <c r="BG2" s="109"/>
      <c r="BH2" s="109"/>
      <c r="BI2" s="109"/>
      <c r="BJ2" s="112" t="s">
        <v>366</v>
      </c>
    </row>
    <row r="3" spans="1:69" ht="18.75" x14ac:dyDescent="0.25">
      <c r="A3" s="254" t="s">
        <v>0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54"/>
      <c r="R3" s="254"/>
      <c r="S3" s="254"/>
      <c r="T3" s="254"/>
      <c r="U3" s="254"/>
      <c r="V3" s="254"/>
      <c r="W3" s="254"/>
      <c r="X3" s="254"/>
      <c r="Y3" s="254"/>
      <c r="Z3" s="254"/>
      <c r="AA3" s="254"/>
      <c r="AB3" s="254"/>
      <c r="AC3" s="254"/>
      <c r="AD3" s="254"/>
      <c r="AE3" s="254"/>
      <c r="AF3" s="254"/>
      <c r="AG3" s="113"/>
      <c r="AH3" s="113"/>
      <c r="AI3" s="113"/>
      <c r="AJ3" s="113"/>
      <c r="AK3" s="114"/>
      <c r="AL3" s="113"/>
      <c r="AM3" s="109"/>
      <c r="AN3" s="109"/>
      <c r="AO3" s="109"/>
      <c r="AP3" s="110"/>
      <c r="AQ3" s="109"/>
      <c r="AR3" s="113"/>
      <c r="AS3" s="113"/>
      <c r="AT3" s="114"/>
      <c r="AU3" s="113"/>
      <c r="AV3" s="113"/>
      <c r="AW3" s="113"/>
      <c r="AX3" s="109"/>
      <c r="AY3" s="110"/>
      <c r="AZ3" s="109"/>
      <c r="BA3" s="109"/>
      <c r="BB3" s="109"/>
      <c r="BC3" s="109"/>
      <c r="BD3" s="110"/>
      <c r="BE3" s="109"/>
      <c r="BF3" s="109"/>
      <c r="BG3" s="109"/>
      <c r="BH3" s="109"/>
      <c r="BI3" s="110"/>
      <c r="BJ3" s="109"/>
    </row>
    <row r="4" spans="1:69" ht="18.75" x14ac:dyDescent="0.3">
      <c r="A4" s="255" t="s">
        <v>1</v>
      </c>
      <c r="B4" s="255"/>
      <c r="C4" s="255"/>
      <c r="D4" s="255"/>
      <c r="E4" s="255"/>
      <c r="F4" s="255"/>
      <c r="G4" s="255"/>
      <c r="H4" s="255"/>
      <c r="I4" s="255"/>
      <c r="J4" s="255"/>
      <c r="K4" s="255"/>
      <c r="L4" s="255"/>
      <c r="M4" s="255"/>
      <c r="N4" s="255"/>
      <c r="O4" s="255"/>
      <c r="P4" s="255"/>
      <c r="Q4" s="255"/>
      <c r="R4" s="255"/>
      <c r="S4" s="255"/>
      <c r="T4" s="255"/>
      <c r="U4" s="255"/>
      <c r="V4" s="255"/>
      <c r="W4" s="255"/>
      <c r="X4" s="255"/>
      <c r="Y4" s="255"/>
      <c r="Z4" s="255"/>
      <c r="AA4" s="255"/>
      <c r="AB4" s="255"/>
      <c r="AC4" s="255"/>
      <c r="AD4" s="255"/>
      <c r="AE4" s="255"/>
      <c r="AF4" s="255"/>
      <c r="AG4" s="115"/>
      <c r="AH4" s="115"/>
      <c r="AI4" s="115"/>
      <c r="AJ4" s="115"/>
      <c r="AK4" s="115"/>
      <c r="AL4" s="115"/>
      <c r="AM4" s="115"/>
      <c r="AN4" s="115"/>
      <c r="AO4" s="116"/>
      <c r="AP4" s="115"/>
      <c r="AQ4" s="115"/>
      <c r="AR4" s="115"/>
      <c r="AS4" s="115"/>
      <c r="AT4" s="116"/>
      <c r="AU4" s="115"/>
      <c r="AV4" s="115"/>
      <c r="AW4" s="115"/>
      <c r="AX4" s="115"/>
      <c r="AY4" s="116"/>
      <c r="AZ4" s="115"/>
      <c r="BA4" s="117"/>
      <c r="BB4" s="117"/>
      <c r="BC4" s="117"/>
      <c r="BD4" s="118"/>
      <c r="BE4" s="117"/>
      <c r="BF4" s="117"/>
      <c r="BG4" s="117"/>
      <c r="BH4" s="117"/>
      <c r="BI4" s="118"/>
      <c r="BJ4" s="117"/>
    </row>
    <row r="5" spans="1:69" ht="18.75" x14ac:dyDescent="0.3">
      <c r="A5" s="119"/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20"/>
      <c r="V5" s="119"/>
      <c r="W5" s="119"/>
      <c r="X5" s="119"/>
      <c r="Y5" s="119"/>
      <c r="Z5" s="120"/>
      <c r="AA5" s="119"/>
      <c r="AB5" s="119"/>
      <c r="AC5" s="119"/>
      <c r="AD5" s="119"/>
      <c r="AE5" s="120"/>
      <c r="AF5" s="119"/>
      <c r="AG5" s="119"/>
      <c r="AH5" s="119"/>
      <c r="AI5" s="119"/>
      <c r="AJ5" s="120"/>
      <c r="AK5" s="119"/>
      <c r="AL5" s="119"/>
      <c r="AM5" s="119"/>
      <c r="AN5" s="119"/>
      <c r="AO5" s="120"/>
      <c r="AP5" s="119"/>
      <c r="AQ5" s="119"/>
      <c r="AR5" s="119"/>
      <c r="AS5" s="119"/>
      <c r="AT5" s="120"/>
      <c r="AU5" s="119"/>
      <c r="AV5" s="119"/>
      <c r="AW5" s="119"/>
      <c r="AX5" s="119"/>
      <c r="AY5" s="120"/>
      <c r="AZ5" s="119"/>
      <c r="BA5" s="117"/>
      <c r="BB5" s="117"/>
      <c r="BC5" s="117"/>
      <c r="BD5" s="118"/>
      <c r="BE5" s="117"/>
      <c r="BF5" s="117"/>
      <c r="BG5" s="117"/>
      <c r="BH5" s="117"/>
      <c r="BI5" s="118"/>
      <c r="BJ5" s="117"/>
    </row>
    <row r="6" spans="1:69" ht="18.75" x14ac:dyDescent="0.25">
      <c r="A6" s="256" t="s">
        <v>148</v>
      </c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  <c r="P6" s="256"/>
      <c r="Q6" s="256"/>
      <c r="R6" s="256"/>
      <c r="S6" s="256"/>
      <c r="T6" s="256"/>
      <c r="U6" s="256"/>
      <c r="V6" s="256"/>
      <c r="W6" s="256"/>
      <c r="X6" s="256"/>
      <c r="Y6" s="256"/>
      <c r="Z6" s="256"/>
      <c r="AA6" s="256"/>
      <c r="AB6" s="256"/>
      <c r="AC6" s="256"/>
      <c r="AD6" s="256"/>
      <c r="AE6" s="256"/>
      <c r="AF6" s="256"/>
      <c r="AG6" s="106"/>
      <c r="AH6" s="106"/>
      <c r="AI6" s="106"/>
      <c r="AJ6" s="106"/>
      <c r="AK6" s="106"/>
      <c r="AL6" s="106"/>
      <c r="AM6" s="106"/>
      <c r="AN6" s="106"/>
      <c r="AO6" s="17"/>
      <c r="AP6" s="106"/>
      <c r="AQ6" s="106"/>
      <c r="AR6" s="106"/>
      <c r="AS6" s="106"/>
      <c r="AT6" s="17"/>
      <c r="AU6" s="106"/>
      <c r="AV6" s="106"/>
      <c r="AW6" s="106"/>
      <c r="AX6" s="106"/>
      <c r="AY6" s="17"/>
      <c r="AZ6" s="106"/>
      <c r="BA6" s="4"/>
      <c r="BB6" s="4"/>
      <c r="BC6" s="4"/>
      <c r="BD6" s="19"/>
      <c r="BE6" s="4"/>
      <c r="BF6" s="4"/>
      <c r="BG6" s="4"/>
      <c r="BH6" s="4"/>
      <c r="BI6" s="19"/>
      <c r="BJ6" s="4"/>
    </row>
    <row r="7" spans="1:69" ht="18.75" customHeight="1" x14ac:dyDescent="0.25">
      <c r="A7" s="257" t="s">
        <v>2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104"/>
      <c r="AH7" s="104"/>
      <c r="AI7" s="104"/>
      <c r="AJ7" s="104"/>
      <c r="AK7" s="104"/>
      <c r="AL7" s="104"/>
      <c r="AM7" s="104"/>
      <c r="AN7" s="104"/>
      <c r="AO7" s="18"/>
      <c r="AP7" s="104"/>
      <c r="AQ7" s="104"/>
      <c r="AR7" s="104"/>
      <c r="AS7" s="104"/>
      <c r="AT7" s="18"/>
      <c r="AU7" s="104"/>
      <c r="AV7" s="104"/>
      <c r="AW7" s="104"/>
      <c r="AX7" s="104"/>
      <c r="AY7" s="18"/>
      <c r="AZ7" s="104"/>
      <c r="BA7" s="5"/>
      <c r="BB7" s="5"/>
      <c r="BC7" s="5"/>
      <c r="BD7" s="20"/>
      <c r="BE7" s="5"/>
      <c r="BF7" s="5"/>
      <c r="BG7" s="5"/>
      <c r="BH7" s="5"/>
      <c r="BI7" s="20"/>
      <c r="BJ7" s="5"/>
    </row>
    <row r="8" spans="1:69" x14ac:dyDescent="0.25">
      <c r="A8" s="109"/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21"/>
      <c r="O8" s="121"/>
      <c r="P8" s="109"/>
      <c r="Q8" s="109"/>
      <c r="R8" s="109"/>
      <c r="S8" s="109"/>
      <c r="T8" s="109"/>
      <c r="U8" s="110"/>
      <c r="V8" s="109"/>
      <c r="W8" s="109"/>
      <c r="X8" s="109"/>
      <c r="Y8" s="109"/>
      <c r="Z8" s="110"/>
      <c r="AA8" s="109"/>
      <c r="AB8" s="109"/>
      <c r="AC8" s="109"/>
      <c r="AD8" s="109"/>
      <c r="AE8" s="110"/>
      <c r="AF8" s="109"/>
      <c r="AG8" s="109"/>
      <c r="AH8" s="109"/>
      <c r="AI8" s="109"/>
      <c r="AJ8" s="110"/>
      <c r="AK8" s="109"/>
      <c r="AL8" s="109"/>
      <c r="AM8" s="109"/>
      <c r="AN8" s="109"/>
      <c r="AO8" s="110"/>
      <c r="AP8" s="109"/>
      <c r="AQ8" s="109"/>
      <c r="AR8" s="109"/>
      <c r="AS8" s="109"/>
      <c r="AT8" s="110"/>
      <c r="AU8" s="109"/>
      <c r="AV8" s="109"/>
      <c r="AW8" s="109"/>
      <c r="AX8" s="109"/>
      <c r="AY8" s="110"/>
      <c r="AZ8" s="109"/>
      <c r="BA8" s="109"/>
      <c r="BB8" s="109"/>
      <c r="BC8" s="109"/>
      <c r="BD8" s="110"/>
      <c r="BE8" s="109"/>
      <c r="BF8" s="109"/>
      <c r="BG8" s="109"/>
      <c r="BH8" s="109"/>
      <c r="BI8" s="110"/>
      <c r="BJ8" s="109"/>
    </row>
    <row r="9" spans="1:69" ht="50.25" customHeight="1" outlineLevel="1" x14ac:dyDescent="0.25">
      <c r="A9" s="236" t="s">
        <v>3</v>
      </c>
      <c r="B9" s="236" t="s">
        <v>4</v>
      </c>
      <c r="C9" s="236" t="s">
        <v>5</v>
      </c>
      <c r="D9" s="250" t="s">
        <v>6</v>
      </c>
      <c r="E9" s="236" t="s">
        <v>7</v>
      </c>
      <c r="F9" s="245" t="s">
        <v>6</v>
      </c>
      <c r="G9" s="249" t="s">
        <v>7</v>
      </c>
      <c r="H9" s="237" t="s">
        <v>8</v>
      </c>
      <c r="I9" s="238"/>
      <c r="J9" s="238"/>
      <c r="K9" s="238"/>
      <c r="L9" s="238"/>
      <c r="M9" s="239"/>
      <c r="N9" s="241" t="s">
        <v>414</v>
      </c>
      <c r="O9" s="242"/>
      <c r="P9" s="241" t="s">
        <v>415</v>
      </c>
      <c r="Q9" s="242"/>
      <c r="R9" s="236" t="s">
        <v>416</v>
      </c>
      <c r="S9" s="236"/>
      <c r="T9" s="236"/>
      <c r="U9" s="236"/>
      <c r="V9" s="236"/>
      <c r="W9" s="236"/>
      <c r="X9" s="236"/>
      <c r="Y9" s="236"/>
      <c r="Z9" s="236"/>
      <c r="AA9" s="236"/>
      <c r="AB9" s="236"/>
      <c r="AC9" s="236"/>
      <c r="AD9" s="236"/>
      <c r="AE9" s="236"/>
      <c r="AF9" s="236"/>
      <c r="AG9" s="236"/>
      <c r="AH9" s="236"/>
      <c r="AI9" s="236"/>
      <c r="AJ9" s="236"/>
      <c r="AK9" s="236"/>
      <c r="AL9" s="236"/>
      <c r="AM9" s="236"/>
      <c r="AN9" s="236"/>
      <c r="AO9" s="236"/>
      <c r="AP9" s="236"/>
      <c r="AQ9" s="236"/>
      <c r="AR9" s="236"/>
      <c r="AS9" s="236"/>
      <c r="AT9" s="236"/>
      <c r="AU9" s="236"/>
      <c r="AV9" s="236"/>
      <c r="AW9" s="236"/>
      <c r="AX9" s="236"/>
      <c r="AY9" s="236"/>
      <c r="AZ9" s="236"/>
      <c r="BA9" s="236"/>
      <c r="BB9" s="236"/>
      <c r="BC9" s="236"/>
      <c r="BD9" s="236"/>
      <c r="BE9" s="236"/>
      <c r="BF9" s="236"/>
      <c r="BG9" s="236"/>
      <c r="BH9" s="236"/>
      <c r="BI9" s="236"/>
      <c r="BJ9" s="236"/>
    </row>
    <row r="10" spans="1:69" ht="85.5" customHeight="1" outlineLevel="1" x14ac:dyDescent="0.25">
      <c r="A10" s="236"/>
      <c r="B10" s="236"/>
      <c r="C10" s="236"/>
      <c r="D10" s="251"/>
      <c r="E10" s="236"/>
      <c r="F10" s="246"/>
      <c r="G10" s="249"/>
      <c r="H10" s="237" t="s">
        <v>28</v>
      </c>
      <c r="I10" s="238"/>
      <c r="J10" s="239"/>
      <c r="K10" s="233" t="s">
        <v>198</v>
      </c>
      <c r="L10" s="234"/>
      <c r="M10" s="235"/>
      <c r="N10" s="243"/>
      <c r="O10" s="244"/>
      <c r="P10" s="243"/>
      <c r="Q10" s="244"/>
      <c r="R10" s="237" t="s">
        <v>417</v>
      </c>
      <c r="S10" s="238"/>
      <c r="T10" s="238"/>
      <c r="U10" s="238"/>
      <c r="V10" s="239"/>
      <c r="W10" s="233" t="s">
        <v>418</v>
      </c>
      <c r="X10" s="234"/>
      <c r="Y10" s="234"/>
      <c r="Z10" s="234"/>
      <c r="AA10" s="235"/>
      <c r="AB10" s="237" t="s">
        <v>419</v>
      </c>
      <c r="AC10" s="238"/>
      <c r="AD10" s="238"/>
      <c r="AE10" s="238"/>
      <c r="AF10" s="239"/>
      <c r="AG10" s="233" t="s">
        <v>420</v>
      </c>
      <c r="AH10" s="234"/>
      <c r="AI10" s="234"/>
      <c r="AJ10" s="234"/>
      <c r="AK10" s="235"/>
      <c r="AL10" s="237" t="s">
        <v>421</v>
      </c>
      <c r="AM10" s="238"/>
      <c r="AN10" s="238"/>
      <c r="AO10" s="238"/>
      <c r="AP10" s="239"/>
      <c r="AQ10" s="233" t="s">
        <v>422</v>
      </c>
      <c r="AR10" s="234"/>
      <c r="AS10" s="234"/>
      <c r="AT10" s="234"/>
      <c r="AU10" s="235"/>
      <c r="AV10" s="233" t="s">
        <v>423</v>
      </c>
      <c r="AW10" s="234"/>
      <c r="AX10" s="234"/>
      <c r="AY10" s="234"/>
      <c r="AZ10" s="234"/>
      <c r="BA10" s="240" t="s">
        <v>195</v>
      </c>
      <c r="BB10" s="238"/>
      <c r="BC10" s="238"/>
      <c r="BD10" s="238"/>
      <c r="BE10" s="239"/>
      <c r="BF10" s="233" t="s">
        <v>196</v>
      </c>
      <c r="BG10" s="234"/>
      <c r="BH10" s="234"/>
      <c r="BI10" s="234"/>
      <c r="BJ10" s="235"/>
    </row>
    <row r="11" spans="1:69" ht="203.25" customHeight="1" x14ac:dyDescent="0.25">
      <c r="A11" s="236"/>
      <c r="B11" s="236"/>
      <c r="C11" s="236"/>
      <c r="D11" s="237" t="s">
        <v>28</v>
      </c>
      <c r="E11" s="239"/>
      <c r="F11" s="252" t="s">
        <v>198</v>
      </c>
      <c r="G11" s="253"/>
      <c r="H11" s="122" t="s">
        <v>424</v>
      </c>
      <c r="I11" s="122" t="s">
        <v>11</v>
      </c>
      <c r="J11" s="122" t="s">
        <v>12</v>
      </c>
      <c r="K11" s="122" t="s">
        <v>424</v>
      </c>
      <c r="L11" s="122" t="s">
        <v>11</v>
      </c>
      <c r="M11" s="122" t="s">
        <v>12</v>
      </c>
      <c r="N11" s="123" t="s">
        <v>28</v>
      </c>
      <c r="O11" s="124" t="s">
        <v>198</v>
      </c>
      <c r="P11" s="122" t="s">
        <v>303</v>
      </c>
      <c r="Q11" s="125" t="s">
        <v>302</v>
      </c>
      <c r="R11" s="122" t="s">
        <v>13</v>
      </c>
      <c r="S11" s="122" t="s">
        <v>14</v>
      </c>
      <c r="T11" s="122" t="s">
        <v>15</v>
      </c>
      <c r="U11" s="123" t="s">
        <v>16</v>
      </c>
      <c r="V11" s="123" t="s">
        <v>17</v>
      </c>
      <c r="W11" s="122" t="s">
        <v>13</v>
      </c>
      <c r="X11" s="122" t="s">
        <v>14</v>
      </c>
      <c r="Y11" s="122" t="s">
        <v>15</v>
      </c>
      <c r="Z11" s="123" t="s">
        <v>16</v>
      </c>
      <c r="AA11" s="123" t="s">
        <v>17</v>
      </c>
      <c r="AB11" s="122" t="s">
        <v>13</v>
      </c>
      <c r="AC11" s="122" t="s">
        <v>14</v>
      </c>
      <c r="AD11" s="122" t="s">
        <v>15</v>
      </c>
      <c r="AE11" s="126" t="s">
        <v>16</v>
      </c>
      <c r="AF11" s="123" t="s">
        <v>17</v>
      </c>
      <c r="AG11" s="122" t="s">
        <v>13</v>
      </c>
      <c r="AH11" s="122" t="s">
        <v>14</v>
      </c>
      <c r="AI11" s="122" t="s">
        <v>15</v>
      </c>
      <c r="AJ11" s="126" t="s">
        <v>16</v>
      </c>
      <c r="AK11" s="123" t="s">
        <v>17</v>
      </c>
      <c r="AL11" s="122" t="s">
        <v>13</v>
      </c>
      <c r="AM11" s="122" t="s">
        <v>14</v>
      </c>
      <c r="AN11" s="122" t="s">
        <v>15</v>
      </c>
      <c r="AO11" s="126" t="s">
        <v>16</v>
      </c>
      <c r="AP11" s="123" t="s">
        <v>17</v>
      </c>
      <c r="AQ11" s="122" t="s">
        <v>13</v>
      </c>
      <c r="AR11" s="122" t="s">
        <v>14</v>
      </c>
      <c r="AS11" s="122" t="s">
        <v>15</v>
      </c>
      <c r="AT11" s="126" t="s">
        <v>16</v>
      </c>
      <c r="AU11" s="123" t="s">
        <v>17</v>
      </c>
      <c r="AV11" s="122" t="s">
        <v>13</v>
      </c>
      <c r="AW11" s="122" t="s">
        <v>14</v>
      </c>
      <c r="AX11" s="122" t="s">
        <v>15</v>
      </c>
      <c r="AY11" s="126" t="s">
        <v>16</v>
      </c>
      <c r="AZ11" s="127" t="s">
        <v>17</v>
      </c>
      <c r="BA11" s="128" t="s">
        <v>13</v>
      </c>
      <c r="BB11" s="122" t="s">
        <v>14</v>
      </c>
      <c r="BC11" s="122" t="s">
        <v>15</v>
      </c>
      <c r="BD11" s="126" t="s">
        <v>16</v>
      </c>
      <c r="BE11" s="123" t="s">
        <v>17</v>
      </c>
      <c r="BF11" s="122" t="s">
        <v>13</v>
      </c>
      <c r="BG11" s="122" t="s">
        <v>14</v>
      </c>
      <c r="BH11" s="122" t="s">
        <v>15</v>
      </c>
      <c r="BI11" s="126" t="s">
        <v>16</v>
      </c>
      <c r="BJ11" s="123" t="s">
        <v>17</v>
      </c>
    </row>
    <row r="12" spans="1:69" ht="19.5" customHeight="1" x14ac:dyDescent="0.25">
      <c r="A12" s="209">
        <v>1</v>
      </c>
      <c r="B12" s="209">
        <v>2</v>
      </c>
      <c r="C12" s="209">
        <v>3</v>
      </c>
      <c r="D12" s="209">
        <v>4</v>
      </c>
      <c r="E12" s="209">
        <v>5</v>
      </c>
      <c r="F12" s="209">
        <v>4</v>
      </c>
      <c r="G12" s="209">
        <v>5</v>
      </c>
      <c r="H12" s="209">
        <v>6</v>
      </c>
      <c r="I12" s="209">
        <v>7</v>
      </c>
      <c r="J12" s="209">
        <v>8</v>
      </c>
      <c r="K12" s="209">
        <v>6</v>
      </c>
      <c r="L12" s="209">
        <v>7</v>
      </c>
      <c r="M12" s="209">
        <v>8</v>
      </c>
      <c r="N12" s="209">
        <v>9</v>
      </c>
      <c r="O12" s="209">
        <v>9</v>
      </c>
      <c r="P12" s="209">
        <v>10</v>
      </c>
      <c r="Q12" s="209">
        <v>10</v>
      </c>
      <c r="R12" s="130" t="s">
        <v>18</v>
      </c>
      <c r="S12" s="130" t="s">
        <v>19</v>
      </c>
      <c r="T12" s="130" t="s">
        <v>20</v>
      </c>
      <c r="U12" s="131" t="s">
        <v>21</v>
      </c>
      <c r="V12" s="130" t="s">
        <v>22</v>
      </c>
      <c r="W12" s="130" t="s">
        <v>18</v>
      </c>
      <c r="X12" s="130" t="s">
        <v>19</v>
      </c>
      <c r="Y12" s="130" t="s">
        <v>20</v>
      </c>
      <c r="Z12" s="131" t="s">
        <v>21</v>
      </c>
      <c r="AA12" s="130" t="s">
        <v>22</v>
      </c>
      <c r="AB12" s="130" t="s">
        <v>18</v>
      </c>
      <c r="AC12" s="130" t="s">
        <v>19</v>
      </c>
      <c r="AD12" s="130" t="s">
        <v>20</v>
      </c>
      <c r="AE12" s="131" t="s">
        <v>21</v>
      </c>
      <c r="AF12" s="130" t="s">
        <v>22</v>
      </c>
      <c r="AG12" s="130" t="s">
        <v>18</v>
      </c>
      <c r="AH12" s="130" t="s">
        <v>19</v>
      </c>
      <c r="AI12" s="130" t="s">
        <v>20</v>
      </c>
      <c r="AJ12" s="131" t="s">
        <v>21</v>
      </c>
      <c r="AK12" s="130" t="s">
        <v>22</v>
      </c>
      <c r="AL12" s="130" t="s">
        <v>18</v>
      </c>
      <c r="AM12" s="130" t="s">
        <v>19</v>
      </c>
      <c r="AN12" s="130" t="s">
        <v>20</v>
      </c>
      <c r="AO12" s="131" t="s">
        <v>21</v>
      </c>
      <c r="AP12" s="130" t="s">
        <v>22</v>
      </c>
      <c r="AQ12" s="130" t="s">
        <v>18</v>
      </c>
      <c r="AR12" s="130" t="s">
        <v>19</v>
      </c>
      <c r="AS12" s="130" t="s">
        <v>20</v>
      </c>
      <c r="AT12" s="131" t="s">
        <v>21</v>
      </c>
      <c r="AU12" s="130" t="s">
        <v>22</v>
      </c>
      <c r="AV12" s="130" t="s">
        <v>18</v>
      </c>
      <c r="AW12" s="130" t="s">
        <v>19</v>
      </c>
      <c r="AX12" s="130" t="s">
        <v>20</v>
      </c>
      <c r="AY12" s="131" t="s">
        <v>21</v>
      </c>
      <c r="AZ12" s="132" t="s">
        <v>22</v>
      </c>
      <c r="BA12" s="133">
        <v>12</v>
      </c>
      <c r="BB12" s="209">
        <v>13</v>
      </c>
      <c r="BC12" s="209">
        <v>14</v>
      </c>
      <c r="BD12" s="134">
        <v>15</v>
      </c>
      <c r="BE12" s="209">
        <v>16</v>
      </c>
      <c r="BF12" s="209">
        <v>12</v>
      </c>
      <c r="BG12" s="209">
        <v>13</v>
      </c>
      <c r="BH12" s="209">
        <v>14</v>
      </c>
      <c r="BI12" s="134">
        <v>15</v>
      </c>
      <c r="BJ12" s="209">
        <v>16</v>
      </c>
    </row>
    <row r="13" spans="1:69" ht="31.5" x14ac:dyDescent="0.25">
      <c r="A13" s="135">
        <v>1</v>
      </c>
      <c r="B13" s="136" t="s">
        <v>121</v>
      </c>
      <c r="C13" s="60"/>
      <c r="D13" s="60"/>
      <c r="E13" s="60"/>
      <c r="F13" s="60"/>
      <c r="G13" s="60"/>
      <c r="H13" s="199">
        <f>SUM(H14:H39)</f>
        <v>17.848472298949755</v>
      </c>
      <c r="I13" s="199">
        <f t="shared" ref="I13:BJ13" si="0">SUM(I14:I39)</f>
        <v>0</v>
      </c>
      <c r="J13" s="199">
        <f t="shared" si="0"/>
        <v>0</v>
      </c>
      <c r="K13" s="199">
        <f t="shared" si="0"/>
        <v>207.96577653999998</v>
      </c>
      <c r="L13" s="199">
        <f t="shared" si="0"/>
        <v>0</v>
      </c>
      <c r="M13" s="199">
        <f t="shared" si="0"/>
        <v>0</v>
      </c>
      <c r="N13" s="199">
        <f t="shared" si="0"/>
        <v>18.729379109999996</v>
      </c>
      <c r="O13" s="199">
        <f t="shared" si="0"/>
        <v>217.35924723504098</v>
      </c>
      <c r="P13" s="199">
        <f t="shared" si="0"/>
        <v>12.58155049</v>
      </c>
      <c r="Q13" s="199">
        <f t="shared" si="0"/>
        <v>1.7749999999999999</v>
      </c>
      <c r="R13" s="199">
        <f t="shared" si="0"/>
        <v>8.6766124000000016</v>
      </c>
      <c r="S13" s="199">
        <f t="shared" si="0"/>
        <v>0</v>
      </c>
      <c r="T13" s="199">
        <f t="shared" si="0"/>
        <v>0</v>
      </c>
      <c r="U13" s="199">
        <f t="shared" si="0"/>
        <v>8.6766124000000016</v>
      </c>
      <c r="V13" s="199">
        <f t="shared" si="0"/>
        <v>0</v>
      </c>
      <c r="W13" s="199">
        <f t="shared" si="0"/>
        <v>101.1132362</v>
      </c>
      <c r="X13" s="199">
        <f t="shared" si="0"/>
        <v>0</v>
      </c>
      <c r="Y13" s="199">
        <f t="shared" si="0"/>
        <v>0</v>
      </c>
      <c r="Z13" s="199">
        <f t="shared" si="0"/>
        <v>101.1132362</v>
      </c>
      <c r="AA13" s="199">
        <f t="shared" si="0"/>
        <v>0</v>
      </c>
      <c r="AB13" s="199">
        <f t="shared" si="0"/>
        <v>6.8789037116800005</v>
      </c>
      <c r="AC13" s="199">
        <f t="shared" si="0"/>
        <v>0</v>
      </c>
      <c r="AD13" s="199">
        <f t="shared" si="0"/>
        <v>0</v>
      </c>
      <c r="AE13" s="199">
        <f t="shared" si="0"/>
        <v>6.8789037116800005</v>
      </c>
      <c r="AF13" s="199">
        <f t="shared" si="0"/>
        <v>0</v>
      </c>
      <c r="AG13" s="199">
        <f t="shared" si="0"/>
        <v>9.9281566596499999</v>
      </c>
      <c r="AH13" s="199">
        <f t="shared" si="0"/>
        <v>0</v>
      </c>
      <c r="AI13" s="199">
        <f t="shared" si="0"/>
        <v>0</v>
      </c>
      <c r="AJ13" s="199">
        <f t="shared" si="0"/>
        <v>9.9281566596499999</v>
      </c>
      <c r="AK13" s="199">
        <f t="shared" si="0"/>
        <v>0</v>
      </c>
      <c r="AL13" s="199">
        <f t="shared" si="0"/>
        <v>0</v>
      </c>
      <c r="AM13" s="199">
        <f t="shared" si="0"/>
        <v>0</v>
      </c>
      <c r="AN13" s="199">
        <f t="shared" si="0"/>
        <v>0</v>
      </c>
      <c r="AO13" s="199">
        <f t="shared" si="0"/>
        <v>0</v>
      </c>
      <c r="AP13" s="199">
        <f t="shared" si="0"/>
        <v>0</v>
      </c>
      <c r="AQ13" s="199">
        <f t="shared" si="0"/>
        <v>68.484941536211196</v>
      </c>
      <c r="AR13" s="199">
        <f t="shared" si="0"/>
        <v>0</v>
      </c>
      <c r="AS13" s="199">
        <f t="shared" si="0"/>
        <v>0</v>
      </c>
      <c r="AT13" s="199">
        <f t="shared" si="0"/>
        <v>68.484941536211196</v>
      </c>
      <c r="AU13" s="199">
        <f t="shared" si="0"/>
        <v>0</v>
      </c>
      <c r="AV13" s="199">
        <f t="shared" si="0"/>
        <v>35.612169598829823</v>
      </c>
      <c r="AW13" s="199">
        <f t="shared" si="0"/>
        <v>0</v>
      </c>
      <c r="AX13" s="199">
        <f t="shared" si="0"/>
        <v>0</v>
      </c>
      <c r="AY13" s="199">
        <f t="shared" si="0"/>
        <v>35.612169598829823</v>
      </c>
      <c r="AZ13" s="199">
        <f t="shared" si="0"/>
        <v>0</v>
      </c>
      <c r="BA13" s="199">
        <f t="shared" si="0"/>
        <v>15.555516111679999</v>
      </c>
      <c r="BB13" s="199">
        <f t="shared" si="0"/>
        <v>0</v>
      </c>
      <c r="BC13" s="199">
        <f t="shared" si="0"/>
        <v>0</v>
      </c>
      <c r="BD13" s="199">
        <f t="shared" si="0"/>
        <v>15.555516111679999</v>
      </c>
      <c r="BE13" s="199">
        <f t="shared" si="0"/>
        <v>0</v>
      </c>
      <c r="BF13" s="199">
        <f t="shared" si="0"/>
        <v>215.13850399469101</v>
      </c>
      <c r="BG13" s="199">
        <f t="shared" si="0"/>
        <v>0</v>
      </c>
      <c r="BH13" s="199">
        <f t="shared" si="0"/>
        <v>0</v>
      </c>
      <c r="BI13" s="199">
        <f t="shared" si="0"/>
        <v>215.13850399469101</v>
      </c>
      <c r="BJ13" s="199">
        <f t="shared" si="0"/>
        <v>0</v>
      </c>
      <c r="BK13" s="232" t="s">
        <v>436</v>
      </c>
    </row>
    <row r="14" spans="1:69" ht="18.75" x14ac:dyDescent="0.25">
      <c r="A14" s="130" t="s">
        <v>35</v>
      </c>
      <c r="B14" s="137" t="s">
        <v>367</v>
      </c>
      <c r="C14" s="216" t="s">
        <v>150</v>
      </c>
      <c r="D14" s="217">
        <v>2024</v>
      </c>
      <c r="E14" s="217">
        <v>2026</v>
      </c>
      <c r="F14" s="217">
        <v>2024</v>
      </c>
      <c r="G14" s="217">
        <v>2025</v>
      </c>
      <c r="H14" s="179">
        <v>14.055678999999998</v>
      </c>
      <c r="I14" s="180">
        <v>0</v>
      </c>
      <c r="J14" s="180">
        <v>0</v>
      </c>
      <c r="K14" s="179">
        <f>N14-P14+BI14</f>
        <v>3.9707380000000003</v>
      </c>
      <c r="L14" s="180">
        <v>0</v>
      </c>
      <c r="M14" s="180">
        <v>0</v>
      </c>
      <c r="N14" s="179">
        <v>14.77728849</v>
      </c>
      <c r="O14" s="179">
        <v>3.97</v>
      </c>
      <c r="P14" s="179">
        <v>12.58155049</v>
      </c>
      <c r="Q14" s="179">
        <v>1.7749999999999999</v>
      </c>
      <c r="R14" s="179">
        <v>4.7245217799999999</v>
      </c>
      <c r="S14" s="179">
        <v>0</v>
      </c>
      <c r="T14" s="179">
        <v>0</v>
      </c>
      <c r="U14" s="179">
        <v>4.7245217799999999</v>
      </c>
      <c r="V14" s="179">
        <v>0</v>
      </c>
      <c r="W14" s="179">
        <v>1.7749999999999999</v>
      </c>
      <c r="X14" s="179">
        <v>0</v>
      </c>
      <c r="Y14" s="179">
        <v>0</v>
      </c>
      <c r="Z14" s="179">
        <f>W14</f>
        <v>1.7749999999999999</v>
      </c>
      <c r="AA14" s="179">
        <v>0</v>
      </c>
      <c r="AB14" s="179">
        <v>6.8789037116800005</v>
      </c>
      <c r="AC14" s="179">
        <v>0</v>
      </c>
      <c r="AD14" s="179">
        <v>0</v>
      </c>
      <c r="AE14" s="179">
        <f>AB14</f>
        <v>6.8789037116800005</v>
      </c>
      <c r="AF14" s="179">
        <v>0</v>
      </c>
      <c r="AG14" s="179">
        <v>0</v>
      </c>
      <c r="AH14" s="179">
        <v>0</v>
      </c>
      <c r="AI14" s="179">
        <v>0</v>
      </c>
      <c r="AJ14" s="179">
        <f>AG14</f>
        <v>0</v>
      </c>
      <c r="AK14" s="179">
        <v>0</v>
      </c>
      <c r="AL14" s="179">
        <v>0</v>
      </c>
      <c r="AM14" s="179">
        <v>0</v>
      </c>
      <c r="AN14" s="179">
        <v>0</v>
      </c>
      <c r="AO14" s="179">
        <v>0</v>
      </c>
      <c r="AP14" s="179">
        <v>0</v>
      </c>
      <c r="AQ14" s="179">
        <v>0</v>
      </c>
      <c r="AR14" s="179">
        <v>0</v>
      </c>
      <c r="AS14" s="179">
        <v>0</v>
      </c>
      <c r="AT14" s="179">
        <f>AQ14</f>
        <v>0</v>
      </c>
      <c r="AU14" s="179">
        <v>0</v>
      </c>
      <c r="AV14" s="179">
        <v>0</v>
      </c>
      <c r="AW14" s="179">
        <v>0</v>
      </c>
      <c r="AX14" s="179">
        <v>0</v>
      </c>
      <c r="AY14" s="179">
        <f>AV14</f>
        <v>0</v>
      </c>
      <c r="AZ14" s="181">
        <v>0</v>
      </c>
      <c r="BA14" s="182">
        <f t="shared" ref="BA14:BA25" si="1">BD14</f>
        <v>11.603425491679999</v>
      </c>
      <c r="BB14" s="179">
        <v>0</v>
      </c>
      <c r="BC14" s="179">
        <v>0</v>
      </c>
      <c r="BD14" s="179">
        <f>AO14+AE14+U14</f>
        <v>11.603425491679999</v>
      </c>
      <c r="BE14" s="179">
        <v>0</v>
      </c>
      <c r="BF14" s="179">
        <f>BI14</f>
        <v>1.7749999999999999</v>
      </c>
      <c r="BG14" s="179">
        <v>0</v>
      </c>
      <c r="BH14" s="179">
        <v>0</v>
      </c>
      <c r="BI14" s="179">
        <f>Z14+AJ14+AT14+AY14</f>
        <v>1.7749999999999999</v>
      </c>
      <c r="BJ14" s="179">
        <v>0</v>
      </c>
      <c r="BK14" s="232" t="s">
        <v>436</v>
      </c>
      <c r="BL14" s="50"/>
      <c r="BM14" s="50"/>
      <c r="BN14" s="44"/>
      <c r="BO14" s="44"/>
      <c r="BP14" s="44"/>
      <c r="BQ14" s="44"/>
    </row>
    <row r="15" spans="1:69" ht="37.5" x14ac:dyDescent="0.25">
      <c r="A15" s="130" t="s">
        <v>41</v>
      </c>
      <c r="B15" s="137" t="s">
        <v>368</v>
      </c>
      <c r="C15" s="216" t="s">
        <v>169</v>
      </c>
      <c r="D15" s="61">
        <v>2025</v>
      </c>
      <c r="E15" s="61">
        <v>2025</v>
      </c>
      <c r="F15" s="217">
        <v>2025</v>
      </c>
      <c r="G15" s="217">
        <v>2025</v>
      </c>
      <c r="H15" s="179">
        <v>0.15884999999999999</v>
      </c>
      <c r="I15" s="180">
        <v>0</v>
      </c>
      <c r="J15" s="180">
        <v>0</v>
      </c>
      <c r="K15" s="179">
        <v>0.1658</v>
      </c>
      <c r="L15" s="180">
        <v>0</v>
      </c>
      <c r="M15" s="180">
        <v>0</v>
      </c>
      <c r="N15" s="179">
        <v>0.16552169999999999</v>
      </c>
      <c r="O15" s="179">
        <v>0.1658</v>
      </c>
      <c r="P15" s="179">
        <v>0</v>
      </c>
      <c r="Q15" s="179">
        <v>0</v>
      </c>
      <c r="R15" s="179">
        <v>0.16552169999999999</v>
      </c>
      <c r="S15" s="179">
        <v>0</v>
      </c>
      <c r="T15" s="179">
        <v>0</v>
      </c>
      <c r="U15" s="179">
        <f>R15</f>
        <v>0.16552169999999999</v>
      </c>
      <c r="V15" s="179">
        <v>0</v>
      </c>
      <c r="W15" s="179">
        <v>0.1658</v>
      </c>
      <c r="X15" s="179">
        <v>0</v>
      </c>
      <c r="Y15" s="179">
        <v>0</v>
      </c>
      <c r="Z15" s="179">
        <f t="shared" ref="Z15:Z59" si="2">W15</f>
        <v>0.1658</v>
      </c>
      <c r="AA15" s="179">
        <v>0</v>
      </c>
      <c r="AB15" s="179">
        <v>0</v>
      </c>
      <c r="AC15" s="179">
        <v>0</v>
      </c>
      <c r="AD15" s="179">
        <v>0</v>
      </c>
      <c r="AE15" s="179">
        <f t="shared" ref="AE15:AE38" si="3">AB15</f>
        <v>0</v>
      </c>
      <c r="AF15" s="179">
        <v>0</v>
      </c>
      <c r="AG15" s="179">
        <v>0</v>
      </c>
      <c r="AH15" s="179">
        <v>0</v>
      </c>
      <c r="AI15" s="179">
        <v>0</v>
      </c>
      <c r="AJ15" s="179">
        <f t="shared" ref="AJ15:AJ39" si="4">AG15</f>
        <v>0</v>
      </c>
      <c r="AK15" s="179">
        <v>0</v>
      </c>
      <c r="AL15" s="179">
        <v>0</v>
      </c>
      <c r="AM15" s="179">
        <v>0</v>
      </c>
      <c r="AN15" s="179">
        <v>0</v>
      </c>
      <c r="AO15" s="179">
        <v>0</v>
      </c>
      <c r="AP15" s="179">
        <v>0</v>
      </c>
      <c r="AQ15" s="179">
        <v>0</v>
      </c>
      <c r="AR15" s="179">
        <v>0</v>
      </c>
      <c r="AS15" s="179">
        <v>0</v>
      </c>
      <c r="AT15" s="179">
        <f t="shared" ref="AT15:AT59" si="5">AQ15</f>
        <v>0</v>
      </c>
      <c r="AU15" s="179">
        <v>0</v>
      </c>
      <c r="AV15" s="179">
        <v>0</v>
      </c>
      <c r="AW15" s="179">
        <v>0</v>
      </c>
      <c r="AX15" s="179">
        <v>0</v>
      </c>
      <c r="AY15" s="179">
        <f t="shared" ref="AY15:AY33" si="6">AV15</f>
        <v>0</v>
      </c>
      <c r="AZ15" s="181">
        <v>0</v>
      </c>
      <c r="BA15" s="182">
        <f t="shared" si="1"/>
        <v>0.16552169999999999</v>
      </c>
      <c r="BB15" s="179">
        <v>0</v>
      </c>
      <c r="BC15" s="179">
        <v>0</v>
      </c>
      <c r="BD15" s="179">
        <f>AO15+AE15+U15</f>
        <v>0.16552169999999999</v>
      </c>
      <c r="BE15" s="179">
        <v>0</v>
      </c>
      <c r="BF15" s="179">
        <f t="shared" ref="BF15:BF42" si="7">BI15</f>
        <v>0.1658</v>
      </c>
      <c r="BG15" s="179">
        <v>0</v>
      </c>
      <c r="BH15" s="179">
        <v>0</v>
      </c>
      <c r="BI15" s="179">
        <f t="shared" ref="BI15:BI41" si="8">Z15+AJ15+AT15+AY15</f>
        <v>0.1658</v>
      </c>
      <c r="BJ15" s="179">
        <v>0</v>
      </c>
      <c r="BK15" s="62"/>
      <c r="BL15" s="50"/>
      <c r="BM15" s="50"/>
      <c r="BN15" s="44"/>
      <c r="BO15" s="44"/>
      <c r="BP15" s="44"/>
      <c r="BQ15" s="44"/>
    </row>
    <row r="16" spans="1:69" ht="37.5" x14ac:dyDescent="0.25">
      <c r="A16" s="130" t="s">
        <v>47</v>
      </c>
      <c r="B16" s="137" t="s">
        <v>369</v>
      </c>
      <c r="C16" s="216" t="s">
        <v>170</v>
      </c>
      <c r="D16" s="61">
        <v>2025</v>
      </c>
      <c r="E16" s="61">
        <v>2025</v>
      </c>
      <c r="F16" s="217">
        <v>2025</v>
      </c>
      <c r="G16" s="217">
        <v>2025</v>
      </c>
      <c r="H16" s="179">
        <v>0.15884999999999999</v>
      </c>
      <c r="I16" s="180">
        <v>0</v>
      </c>
      <c r="J16" s="180">
        <v>0</v>
      </c>
      <c r="K16" s="179">
        <v>0.1658</v>
      </c>
      <c r="L16" s="180">
        <v>0</v>
      </c>
      <c r="M16" s="180">
        <v>0</v>
      </c>
      <c r="N16" s="179">
        <v>0.16552169999999999</v>
      </c>
      <c r="O16" s="179">
        <v>0.1658</v>
      </c>
      <c r="P16" s="179">
        <v>0</v>
      </c>
      <c r="Q16" s="179">
        <v>0</v>
      </c>
      <c r="R16" s="179">
        <v>0.16552169999999999</v>
      </c>
      <c r="S16" s="179">
        <v>0</v>
      </c>
      <c r="T16" s="179">
        <v>0</v>
      </c>
      <c r="U16" s="179">
        <f t="shared" ref="U16:U25" si="9">R16</f>
        <v>0.16552169999999999</v>
      </c>
      <c r="V16" s="179">
        <v>0</v>
      </c>
      <c r="W16" s="179">
        <v>0.1658</v>
      </c>
      <c r="X16" s="179">
        <v>0</v>
      </c>
      <c r="Y16" s="179">
        <v>0</v>
      </c>
      <c r="Z16" s="179">
        <f t="shared" si="2"/>
        <v>0.1658</v>
      </c>
      <c r="AA16" s="179">
        <v>0</v>
      </c>
      <c r="AB16" s="179">
        <v>0</v>
      </c>
      <c r="AC16" s="179">
        <v>0</v>
      </c>
      <c r="AD16" s="179">
        <v>0</v>
      </c>
      <c r="AE16" s="179">
        <f t="shared" si="3"/>
        <v>0</v>
      </c>
      <c r="AF16" s="179">
        <v>0</v>
      </c>
      <c r="AG16" s="179">
        <v>0</v>
      </c>
      <c r="AH16" s="179">
        <v>0</v>
      </c>
      <c r="AI16" s="179">
        <v>0</v>
      </c>
      <c r="AJ16" s="179">
        <f t="shared" si="4"/>
        <v>0</v>
      </c>
      <c r="AK16" s="179">
        <v>0</v>
      </c>
      <c r="AL16" s="179">
        <v>0</v>
      </c>
      <c r="AM16" s="179">
        <v>0</v>
      </c>
      <c r="AN16" s="179">
        <v>0</v>
      </c>
      <c r="AO16" s="179">
        <v>0</v>
      </c>
      <c r="AP16" s="179">
        <v>0</v>
      </c>
      <c r="AQ16" s="179">
        <v>0</v>
      </c>
      <c r="AR16" s="179">
        <v>0</v>
      </c>
      <c r="AS16" s="179">
        <v>0</v>
      </c>
      <c r="AT16" s="179">
        <f t="shared" si="5"/>
        <v>0</v>
      </c>
      <c r="AU16" s="179">
        <v>0</v>
      </c>
      <c r="AV16" s="179">
        <v>0</v>
      </c>
      <c r="AW16" s="179">
        <v>0</v>
      </c>
      <c r="AX16" s="179">
        <v>0</v>
      </c>
      <c r="AY16" s="179">
        <f t="shared" si="6"/>
        <v>0</v>
      </c>
      <c r="AZ16" s="181">
        <v>0</v>
      </c>
      <c r="BA16" s="182">
        <f t="shared" si="1"/>
        <v>0.16552169999999999</v>
      </c>
      <c r="BB16" s="179">
        <v>0</v>
      </c>
      <c r="BC16" s="179">
        <v>0</v>
      </c>
      <c r="BD16" s="179">
        <f>AO16+AE16+U16</f>
        <v>0.16552169999999999</v>
      </c>
      <c r="BE16" s="179">
        <v>0</v>
      </c>
      <c r="BF16" s="179">
        <f t="shared" si="7"/>
        <v>0.1658</v>
      </c>
      <c r="BG16" s="179">
        <v>0</v>
      </c>
      <c r="BH16" s="179">
        <v>0</v>
      </c>
      <c r="BI16" s="179">
        <f t="shared" si="8"/>
        <v>0.1658</v>
      </c>
      <c r="BJ16" s="179">
        <v>0</v>
      </c>
      <c r="BK16" s="62"/>
      <c r="BL16" s="50"/>
      <c r="BM16" s="50"/>
      <c r="BN16" s="44"/>
      <c r="BO16" s="44"/>
      <c r="BP16" s="44"/>
      <c r="BQ16" s="44"/>
    </row>
    <row r="17" spans="1:69" ht="37.5" x14ac:dyDescent="0.25">
      <c r="A17" s="130" t="s">
        <v>49</v>
      </c>
      <c r="B17" s="137" t="s">
        <v>370</v>
      </c>
      <c r="C17" s="216" t="s">
        <v>171</v>
      </c>
      <c r="D17" s="61">
        <v>2025</v>
      </c>
      <c r="E17" s="61">
        <v>2025</v>
      </c>
      <c r="F17" s="217">
        <v>2025</v>
      </c>
      <c r="G17" s="217">
        <v>2025</v>
      </c>
      <c r="H17" s="179">
        <v>0.15884999999999999</v>
      </c>
      <c r="I17" s="180">
        <v>0</v>
      </c>
      <c r="J17" s="180">
        <v>0</v>
      </c>
      <c r="K17" s="179">
        <v>0.1658</v>
      </c>
      <c r="L17" s="180">
        <v>0</v>
      </c>
      <c r="M17" s="180">
        <v>0</v>
      </c>
      <c r="N17" s="179">
        <v>0.16552169999999999</v>
      </c>
      <c r="O17" s="179">
        <v>0.1658</v>
      </c>
      <c r="P17" s="179">
        <v>0</v>
      </c>
      <c r="Q17" s="179">
        <v>0</v>
      </c>
      <c r="R17" s="179">
        <v>0.16552169999999999</v>
      </c>
      <c r="S17" s="179">
        <v>0</v>
      </c>
      <c r="T17" s="179">
        <v>0</v>
      </c>
      <c r="U17" s="179">
        <f t="shared" si="9"/>
        <v>0.16552169999999999</v>
      </c>
      <c r="V17" s="179">
        <v>0</v>
      </c>
      <c r="W17" s="179">
        <v>0.1658</v>
      </c>
      <c r="X17" s="179">
        <v>0</v>
      </c>
      <c r="Y17" s="179">
        <v>0</v>
      </c>
      <c r="Z17" s="179">
        <f t="shared" si="2"/>
        <v>0.1658</v>
      </c>
      <c r="AA17" s="179">
        <v>0</v>
      </c>
      <c r="AB17" s="179">
        <v>0</v>
      </c>
      <c r="AC17" s="179">
        <v>0</v>
      </c>
      <c r="AD17" s="179">
        <v>0</v>
      </c>
      <c r="AE17" s="179">
        <f t="shared" si="3"/>
        <v>0</v>
      </c>
      <c r="AF17" s="179">
        <v>0</v>
      </c>
      <c r="AG17" s="179">
        <v>0</v>
      </c>
      <c r="AH17" s="179">
        <v>0</v>
      </c>
      <c r="AI17" s="179">
        <v>0</v>
      </c>
      <c r="AJ17" s="179">
        <f t="shared" si="4"/>
        <v>0</v>
      </c>
      <c r="AK17" s="179">
        <v>0</v>
      </c>
      <c r="AL17" s="179">
        <v>0</v>
      </c>
      <c r="AM17" s="179">
        <v>0</v>
      </c>
      <c r="AN17" s="179">
        <v>0</v>
      </c>
      <c r="AO17" s="179">
        <v>0</v>
      </c>
      <c r="AP17" s="179">
        <v>0</v>
      </c>
      <c r="AQ17" s="179">
        <v>0</v>
      </c>
      <c r="AR17" s="179">
        <v>0</v>
      </c>
      <c r="AS17" s="179">
        <v>0</v>
      </c>
      <c r="AT17" s="179">
        <f t="shared" si="5"/>
        <v>0</v>
      </c>
      <c r="AU17" s="179">
        <v>0</v>
      </c>
      <c r="AV17" s="179">
        <v>0</v>
      </c>
      <c r="AW17" s="179">
        <v>0</v>
      </c>
      <c r="AX17" s="179">
        <v>0</v>
      </c>
      <c r="AY17" s="179">
        <f t="shared" si="6"/>
        <v>0</v>
      </c>
      <c r="AZ17" s="181">
        <v>0</v>
      </c>
      <c r="BA17" s="182">
        <f t="shared" si="1"/>
        <v>0.16552169999999999</v>
      </c>
      <c r="BB17" s="179">
        <v>0</v>
      </c>
      <c r="BC17" s="179">
        <v>0</v>
      </c>
      <c r="BD17" s="179">
        <f t="shared" ref="BD17:BD41" si="10">AO17+AE17+U17</f>
        <v>0.16552169999999999</v>
      </c>
      <c r="BE17" s="179">
        <v>0</v>
      </c>
      <c r="BF17" s="179">
        <f t="shared" si="7"/>
        <v>0.1658</v>
      </c>
      <c r="BG17" s="179">
        <v>0</v>
      </c>
      <c r="BH17" s="179">
        <v>0</v>
      </c>
      <c r="BI17" s="179">
        <f t="shared" si="8"/>
        <v>0.1658</v>
      </c>
      <c r="BJ17" s="179">
        <v>0</v>
      </c>
      <c r="BK17" s="62"/>
      <c r="BL17" s="50"/>
      <c r="BM17" s="50"/>
      <c r="BN17" s="44"/>
      <c r="BO17" s="44"/>
      <c r="BP17" s="44"/>
      <c r="BQ17" s="44"/>
    </row>
    <row r="18" spans="1:69" ht="56.25" x14ac:dyDescent="0.25">
      <c r="A18" s="130" t="s">
        <v>328</v>
      </c>
      <c r="B18" s="137" t="s">
        <v>371</v>
      </c>
      <c r="C18" s="216" t="s">
        <v>172</v>
      </c>
      <c r="D18" s="61">
        <v>2025</v>
      </c>
      <c r="E18" s="61">
        <v>2025</v>
      </c>
      <c r="F18" s="217">
        <v>2025</v>
      </c>
      <c r="G18" s="217">
        <v>2025</v>
      </c>
      <c r="H18" s="179">
        <v>0.13546</v>
      </c>
      <c r="I18" s="180">
        <v>0</v>
      </c>
      <c r="J18" s="180">
        <v>0</v>
      </c>
      <c r="K18" s="179">
        <v>0.14018</v>
      </c>
      <c r="L18" s="180">
        <v>0</v>
      </c>
      <c r="M18" s="180">
        <v>0</v>
      </c>
      <c r="N18" s="179">
        <v>0.14114931999999999</v>
      </c>
      <c r="O18" s="179">
        <v>0.14018</v>
      </c>
      <c r="P18" s="179">
        <v>0</v>
      </c>
      <c r="Q18" s="179">
        <v>0</v>
      </c>
      <c r="R18" s="179">
        <v>0.14114931999999999</v>
      </c>
      <c r="S18" s="179">
        <v>0</v>
      </c>
      <c r="T18" s="179">
        <v>0</v>
      </c>
      <c r="U18" s="179">
        <f t="shared" si="9"/>
        <v>0.14114931999999999</v>
      </c>
      <c r="V18" s="179">
        <v>0</v>
      </c>
      <c r="W18" s="179">
        <v>0.14018</v>
      </c>
      <c r="X18" s="179">
        <v>0</v>
      </c>
      <c r="Y18" s="179">
        <v>0</v>
      </c>
      <c r="Z18" s="179">
        <f t="shared" si="2"/>
        <v>0.14018</v>
      </c>
      <c r="AA18" s="179">
        <v>0</v>
      </c>
      <c r="AB18" s="179">
        <v>0</v>
      </c>
      <c r="AC18" s="179">
        <v>0</v>
      </c>
      <c r="AD18" s="179">
        <v>0</v>
      </c>
      <c r="AE18" s="179">
        <f t="shared" si="3"/>
        <v>0</v>
      </c>
      <c r="AF18" s="179">
        <v>0</v>
      </c>
      <c r="AG18" s="179">
        <v>0</v>
      </c>
      <c r="AH18" s="179">
        <v>0</v>
      </c>
      <c r="AI18" s="179">
        <v>0</v>
      </c>
      <c r="AJ18" s="179">
        <f t="shared" si="4"/>
        <v>0</v>
      </c>
      <c r="AK18" s="179">
        <v>0</v>
      </c>
      <c r="AL18" s="179">
        <v>0</v>
      </c>
      <c r="AM18" s="179">
        <v>0</v>
      </c>
      <c r="AN18" s="179">
        <v>0</v>
      </c>
      <c r="AO18" s="179">
        <v>0</v>
      </c>
      <c r="AP18" s="179">
        <v>0</v>
      </c>
      <c r="AQ18" s="179">
        <v>0</v>
      </c>
      <c r="AR18" s="179">
        <v>0</v>
      </c>
      <c r="AS18" s="179">
        <v>0</v>
      </c>
      <c r="AT18" s="179">
        <f t="shared" si="5"/>
        <v>0</v>
      </c>
      <c r="AU18" s="179">
        <v>0</v>
      </c>
      <c r="AV18" s="179">
        <v>0</v>
      </c>
      <c r="AW18" s="179">
        <v>0</v>
      </c>
      <c r="AX18" s="179">
        <v>0</v>
      </c>
      <c r="AY18" s="179">
        <f t="shared" si="6"/>
        <v>0</v>
      </c>
      <c r="AZ18" s="181">
        <v>0</v>
      </c>
      <c r="BA18" s="182">
        <f t="shared" si="1"/>
        <v>0.14114931999999999</v>
      </c>
      <c r="BB18" s="179">
        <v>0</v>
      </c>
      <c r="BC18" s="179">
        <v>0</v>
      </c>
      <c r="BD18" s="179">
        <f t="shared" si="10"/>
        <v>0.14114931999999999</v>
      </c>
      <c r="BE18" s="179">
        <v>0</v>
      </c>
      <c r="BF18" s="179">
        <f t="shared" si="7"/>
        <v>0.14018</v>
      </c>
      <c r="BG18" s="179">
        <v>0</v>
      </c>
      <c r="BH18" s="179">
        <v>0</v>
      </c>
      <c r="BI18" s="179">
        <f t="shared" si="8"/>
        <v>0.14018</v>
      </c>
      <c r="BJ18" s="179">
        <v>0</v>
      </c>
      <c r="BK18" s="62"/>
      <c r="BL18" s="50"/>
      <c r="BM18" s="50"/>
      <c r="BN18" s="44"/>
      <c r="BO18" s="44"/>
      <c r="BP18" s="44"/>
      <c r="BQ18" s="44"/>
    </row>
    <row r="19" spans="1:69" ht="37.5" x14ac:dyDescent="0.25">
      <c r="A19" s="130" t="s">
        <v>329</v>
      </c>
      <c r="B19" s="137" t="s">
        <v>372</v>
      </c>
      <c r="C19" s="216" t="s">
        <v>173</v>
      </c>
      <c r="D19" s="61">
        <v>2025</v>
      </c>
      <c r="E19" s="61">
        <v>2025</v>
      </c>
      <c r="F19" s="217">
        <v>2025</v>
      </c>
      <c r="G19" s="217">
        <v>2025</v>
      </c>
      <c r="H19" s="179">
        <v>0.13546</v>
      </c>
      <c r="I19" s="180">
        <v>0</v>
      </c>
      <c r="J19" s="180">
        <v>0</v>
      </c>
      <c r="K19" s="179">
        <v>0.14018</v>
      </c>
      <c r="L19" s="180">
        <v>0</v>
      </c>
      <c r="M19" s="180">
        <v>0</v>
      </c>
      <c r="N19" s="179">
        <v>0.14114931999999999</v>
      </c>
      <c r="O19" s="179">
        <v>0.14018</v>
      </c>
      <c r="P19" s="179">
        <v>0</v>
      </c>
      <c r="Q19" s="179">
        <v>0</v>
      </c>
      <c r="R19" s="179">
        <v>0.14114931999999999</v>
      </c>
      <c r="S19" s="179">
        <v>0</v>
      </c>
      <c r="T19" s="179">
        <v>0</v>
      </c>
      <c r="U19" s="179">
        <f t="shared" si="9"/>
        <v>0.14114931999999999</v>
      </c>
      <c r="V19" s="179">
        <v>0</v>
      </c>
      <c r="W19" s="179">
        <v>0.14018</v>
      </c>
      <c r="X19" s="179">
        <v>0</v>
      </c>
      <c r="Y19" s="179">
        <v>0</v>
      </c>
      <c r="Z19" s="179">
        <f t="shared" si="2"/>
        <v>0.14018</v>
      </c>
      <c r="AA19" s="179">
        <v>0</v>
      </c>
      <c r="AB19" s="179">
        <v>0</v>
      </c>
      <c r="AC19" s="179">
        <v>0</v>
      </c>
      <c r="AD19" s="179">
        <v>0</v>
      </c>
      <c r="AE19" s="179">
        <f t="shared" si="3"/>
        <v>0</v>
      </c>
      <c r="AF19" s="179">
        <v>0</v>
      </c>
      <c r="AG19" s="179">
        <v>0</v>
      </c>
      <c r="AH19" s="179">
        <v>0</v>
      </c>
      <c r="AI19" s="179">
        <v>0</v>
      </c>
      <c r="AJ19" s="179">
        <f t="shared" si="4"/>
        <v>0</v>
      </c>
      <c r="AK19" s="179">
        <v>0</v>
      </c>
      <c r="AL19" s="179">
        <v>0</v>
      </c>
      <c r="AM19" s="179">
        <v>0</v>
      </c>
      <c r="AN19" s="179">
        <v>0</v>
      </c>
      <c r="AO19" s="179">
        <v>0</v>
      </c>
      <c r="AP19" s="179">
        <v>0</v>
      </c>
      <c r="AQ19" s="179">
        <v>0</v>
      </c>
      <c r="AR19" s="179">
        <v>0</v>
      </c>
      <c r="AS19" s="179">
        <v>0</v>
      </c>
      <c r="AT19" s="179">
        <f t="shared" si="5"/>
        <v>0</v>
      </c>
      <c r="AU19" s="179">
        <v>0</v>
      </c>
      <c r="AV19" s="179">
        <v>0</v>
      </c>
      <c r="AW19" s="179">
        <v>0</v>
      </c>
      <c r="AX19" s="179">
        <v>0</v>
      </c>
      <c r="AY19" s="179">
        <f t="shared" si="6"/>
        <v>0</v>
      </c>
      <c r="AZ19" s="181">
        <v>0</v>
      </c>
      <c r="BA19" s="182">
        <f t="shared" si="1"/>
        <v>0.14114931999999999</v>
      </c>
      <c r="BB19" s="179">
        <v>0</v>
      </c>
      <c r="BC19" s="179">
        <v>0</v>
      </c>
      <c r="BD19" s="179">
        <f t="shared" si="10"/>
        <v>0.14114931999999999</v>
      </c>
      <c r="BE19" s="179">
        <v>0</v>
      </c>
      <c r="BF19" s="179">
        <f t="shared" si="7"/>
        <v>0.14018</v>
      </c>
      <c r="BG19" s="179">
        <v>0</v>
      </c>
      <c r="BH19" s="179">
        <v>0</v>
      </c>
      <c r="BI19" s="179">
        <f t="shared" si="8"/>
        <v>0.14018</v>
      </c>
      <c r="BJ19" s="179">
        <v>0</v>
      </c>
      <c r="BK19" s="62"/>
      <c r="BL19" s="50"/>
      <c r="BM19" s="50"/>
      <c r="BN19" s="44"/>
      <c r="BO19" s="44"/>
      <c r="BP19" s="44"/>
      <c r="BQ19" s="44"/>
    </row>
    <row r="20" spans="1:69" ht="56.25" x14ac:dyDescent="0.25">
      <c r="A20" s="130" t="s">
        <v>330</v>
      </c>
      <c r="B20" s="137" t="s">
        <v>373</v>
      </c>
      <c r="C20" s="216" t="s">
        <v>174</v>
      </c>
      <c r="D20" s="61">
        <v>2025</v>
      </c>
      <c r="E20" s="61">
        <v>2025</v>
      </c>
      <c r="F20" s="217">
        <v>2025</v>
      </c>
      <c r="G20" s="217">
        <v>2025</v>
      </c>
      <c r="H20" s="179">
        <v>0.13546</v>
      </c>
      <c r="I20" s="180">
        <v>0</v>
      </c>
      <c r="J20" s="180">
        <v>0</v>
      </c>
      <c r="K20" s="179">
        <v>0.14018</v>
      </c>
      <c r="L20" s="180">
        <v>0</v>
      </c>
      <c r="M20" s="180">
        <v>0</v>
      </c>
      <c r="N20" s="179">
        <v>0.14114931999999999</v>
      </c>
      <c r="O20" s="179">
        <v>0.14018</v>
      </c>
      <c r="P20" s="179">
        <v>0</v>
      </c>
      <c r="Q20" s="179">
        <v>0</v>
      </c>
      <c r="R20" s="179">
        <v>0.14114931999999999</v>
      </c>
      <c r="S20" s="179">
        <v>0</v>
      </c>
      <c r="T20" s="179">
        <v>0</v>
      </c>
      <c r="U20" s="179">
        <f t="shared" si="9"/>
        <v>0.14114931999999999</v>
      </c>
      <c r="V20" s="179">
        <v>0</v>
      </c>
      <c r="W20" s="179">
        <v>0.14018</v>
      </c>
      <c r="X20" s="179">
        <v>0</v>
      </c>
      <c r="Y20" s="179">
        <v>0</v>
      </c>
      <c r="Z20" s="179">
        <f t="shared" si="2"/>
        <v>0.14018</v>
      </c>
      <c r="AA20" s="179">
        <v>0</v>
      </c>
      <c r="AB20" s="179">
        <v>0</v>
      </c>
      <c r="AC20" s="179">
        <v>0</v>
      </c>
      <c r="AD20" s="179">
        <v>0</v>
      </c>
      <c r="AE20" s="179">
        <f t="shared" si="3"/>
        <v>0</v>
      </c>
      <c r="AF20" s="179">
        <v>0</v>
      </c>
      <c r="AG20" s="179">
        <v>0</v>
      </c>
      <c r="AH20" s="179">
        <v>0</v>
      </c>
      <c r="AI20" s="179">
        <v>0</v>
      </c>
      <c r="AJ20" s="179">
        <f t="shared" si="4"/>
        <v>0</v>
      </c>
      <c r="AK20" s="179">
        <v>0</v>
      </c>
      <c r="AL20" s="179">
        <v>0</v>
      </c>
      <c r="AM20" s="179">
        <v>0</v>
      </c>
      <c r="AN20" s="179">
        <v>0</v>
      </c>
      <c r="AO20" s="179">
        <v>0</v>
      </c>
      <c r="AP20" s="179">
        <v>0</v>
      </c>
      <c r="AQ20" s="179">
        <v>0</v>
      </c>
      <c r="AR20" s="179">
        <v>0</v>
      </c>
      <c r="AS20" s="179">
        <v>0</v>
      </c>
      <c r="AT20" s="179">
        <f t="shared" si="5"/>
        <v>0</v>
      </c>
      <c r="AU20" s="179">
        <v>0</v>
      </c>
      <c r="AV20" s="179">
        <v>0</v>
      </c>
      <c r="AW20" s="179">
        <v>0</v>
      </c>
      <c r="AX20" s="179">
        <v>0</v>
      </c>
      <c r="AY20" s="179">
        <f t="shared" si="6"/>
        <v>0</v>
      </c>
      <c r="AZ20" s="181">
        <v>0</v>
      </c>
      <c r="BA20" s="182">
        <f t="shared" si="1"/>
        <v>0.14114931999999999</v>
      </c>
      <c r="BB20" s="179">
        <v>0</v>
      </c>
      <c r="BC20" s="179">
        <v>0</v>
      </c>
      <c r="BD20" s="179">
        <f t="shared" si="10"/>
        <v>0.14114931999999999</v>
      </c>
      <c r="BE20" s="179">
        <v>0</v>
      </c>
      <c r="BF20" s="179">
        <f t="shared" si="7"/>
        <v>0.14018</v>
      </c>
      <c r="BG20" s="179">
        <v>0</v>
      </c>
      <c r="BH20" s="179">
        <v>0</v>
      </c>
      <c r="BI20" s="179">
        <f t="shared" si="8"/>
        <v>0.14018</v>
      </c>
      <c r="BJ20" s="179">
        <v>0</v>
      </c>
      <c r="BK20" s="62"/>
      <c r="BL20" s="50"/>
      <c r="BM20" s="50"/>
      <c r="BN20" s="44"/>
      <c r="BO20" s="44"/>
      <c r="BP20" s="44"/>
      <c r="BQ20" s="44"/>
    </row>
    <row r="21" spans="1:69" ht="37.5" x14ac:dyDescent="0.25">
      <c r="A21" s="130" t="s">
        <v>331</v>
      </c>
      <c r="B21" s="137" t="s">
        <v>374</v>
      </c>
      <c r="C21" s="216" t="s">
        <v>175</v>
      </c>
      <c r="D21" s="61">
        <v>2025</v>
      </c>
      <c r="E21" s="61">
        <v>2025</v>
      </c>
      <c r="F21" s="217">
        <v>2025</v>
      </c>
      <c r="G21" s="217">
        <v>2025</v>
      </c>
      <c r="H21" s="179">
        <v>0.13546</v>
      </c>
      <c r="I21" s="180">
        <v>0</v>
      </c>
      <c r="J21" s="180">
        <v>0</v>
      </c>
      <c r="K21" s="179">
        <v>0.14018</v>
      </c>
      <c r="L21" s="180">
        <v>0</v>
      </c>
      <c r="M21" s="180">
        <v>0</v>
      </c>
      <c r="N21" s="179">
        <v>0.14114931999999999</v>
      </c>
      <c r="O21" s="179">
        <v>0.14018</v>
      </c>
      <c r="P21" s="179">
        <v>0</v>
      </c>
      <c r="Q21" s="179">
        <v>0</v>
      </c>
      <c r="R21" s="179">
        <v>0.14114931999999999</v>
      </c>
      <c r="S21" s="179">
        <v>0</v>
      </c>
      <c r="T21" s="179">
        <v>0</v>
      </c>
      <c r="U21" s="179">
        <f t="shared" si="9"/>
        <v>0.14114931999999999</v>
      </c>
      <c r="V21" s="179">
        <v>0</v>
      </c>
      <c r="W21" s="179">
        <v>0.14018</v>
      </c>
      <c r="X21" s="179">
        <v>0</v>
      </c>
      <c r="Y21" s="179">
        <v>0</v>
      </c>
      <c r="Z21" s="179">
        <f t="shared" si="2"/>
        <v>0.14018</v>
      </c>
      <c r="AA21" s="179">
        <v>0</v>
      </c>
      <c r="AB21" s="179">
        <v>0</v>
      </c>
      <c r="AC21" s="179">
        <v>0</v>
      </c>
      <c r="AD21" s="179">
        <v>0</v>
      </c>
      <c r="AE21" s="179">
        <f t="shared" si="3"/>
        <v>0</v>
      </c>
      <c r="AF21" s="179">
        <v>0</v>
      </c>
      <c r="AG21" s="179">
        <v>0</v>
      </c>
      <c r="AH21" s="179">
        <v>0</v>
      </c>
      <c r="AI21" s="179">
        <v>0</v>
      </c>
      <c r="AJ21" s="179">
        <f t="shared" si="4"/>
        <v>0</v>
      </c>
      <c r="AK21" s="179">
        <v>0</v>
      </c>
      <c r="AL21" s="179">
        <v>0</v>
      </c>
      <c r="AM21" s="179">
        <v>0</v>
      </c>
      <c r="AN21" s="179">
        <v>0</v>
      </c>
      <c r="AO21" s="179">
        <v>0</v>
      </c>
      <c r="AP21" s="179">
        <v>0</v>
      </c>
      <c r="AQ21" s="179">
        <v>0</v>
      </c>
      <c r="AR21" s="179">
        <v>0</v>
      </c>
      <c r="AS21" s="179">
        <v>0</v>
      </c>
      <c r="AT21" s="179">
        <f t="shared" si="5"/>
        <v>0</v>
      </c>
      <c r="AU21" s="179">
        <v>0</v>
      </c>
      <c r="AV21" s="179">
        <v>0</v>
      </c>
      <c r="AW21" s="179">
        <v>0</v>
      </c>
      <c r="AX21" s="179">
        <v>0</v>
      </c>
      <c r="AY21" s="179">
        <f t="shared" si="6"/>
        <v>0</v>
      </c>
      <c r="AZ21" s="181">
        <v>0</v>
      </c>
      <c r="BA21" s="182">
        <f t="shared" si="1"/>
        <v>0.14114931999999999</v>
      </c>
      <c r="BB21" s="179">
        <v>0</v>
      </c>
      <c r="BC21" s="179">
        <v>0</v>
      </c>
      <c r="BD21" s="179">
        <f t="shared" si="10"/>
        <v>0.14114931999999999</v>
      </c>
      <c r="BE21" s="179">
        <v>0</v>
      </c>
      <c r="BF21" s="179">
        <f t="shared" si="7"/>
        <v>0.14018</v>
      </c>
      <c r="BG21" s="179">
        <v>0</v>
      </c>
      <c r="BH21" s="179">
        <v>0</v>
      </c>
      <c r="BI21" s="179">
        <f t="shared" si="8"/>
        <v>0.14018</v>
      </c>
      <c r="BJ21" s="179">
        <v>0</v>
      </c>
      <c r="BK21" s="62"/>
      <c r="BL21" s="50"/>
      <c r="BM21" s="50"/>
      <c r="BN21" s="44"/>
      <c r="BO21" s="44"/>
      <c r="BP21" s="44"/>
      <c r="BQ21" s="44"/>
    </row>
    <row r="22" spans="1:69" ht="37.5" x14ac:dyDescent="0.25">
      <c r="A22" s="130" t="s">
        <v>332</v>
      </c>
      <c r="B22" s="137" t="s">
        <v>375</v>
      </c>
      <c r="C22" s="216" t="s">
        <v>176</v>
      </c>
      <c r="D22" s="61">
        <v>2025</v>
      </c>
      <c r="E22" s="61">
        <v>2025</v>
      </c>
      <c r="F22" s="217">
        <v>2025</v>
      </c>
      <c r="G22" s="217">
        <v>2025</v>
      </c>
      <c r="H22" s="179">
        <v>0.14243</v>
      </c>
      <c r="I22" s="180">
        <v>0</v>
      </c>
      <c r="J22" s="180">
        <v>0</v>
      </c>
      <c r="K22" s="179">
        <v>0.14707000000000001</v>
      </c>
      <c r="L22" s="180">
        <v>0</v>
      </c>
      <c r="M22" s="180">
        <v>0</v>
      </c>
      <c r="N22" s="179">
        <v>0.14841206000000001</v>
      </c>
      <c r="O22" s="179">
        <v>0.14707000000000001</v>
      </c>
      <c r="P22" s="179">
        <v>0</v>
      </c>
      <c r="Q22" s="179">
        <v>0</v>
      </c>
      <c r="R22" s="179">
        <v>0.14841206000000001</v>
      </c>
      <c r="S22" s="179">
        <v>0</v>
      </c>
      <c r="T22" s="179">
        <v>0</v>
      </c>
      <c r="U22" s="179">
        <f t="shared" si="9"/>
        <v>0.14841206000000001</v>
      </c>
      <c r="V22" s="179">
        <v>0</v>
      </c>
      <c r="W22" s="179">
        <v>0.14707000000000001</v>
      </c>
      <c r="X22" s="179">
        <v>0</v>
      </c>
      <c r="Y22" s="179">
        <v>0</v>
      </c>
      <c r="Z22" s="179">
        <f t="shared" si="2"/>
        <v>0.14707000000000001</v>
      </c>
      <c r="AA22" s="179">
        <v>0</v>
      </c>
      <c r="AB22" s="179">
        <v>0</v>
      </c>
      <c r="AC22" s="179">
        <v>0</v>
      </c>
      <c r="AD22" s="179">
        <v>0</v>
      </c>
      <c r="AE22" s="179">
        <f t="shared" si="3"/>
        <v>0</v>
      </c>
      <c r="AF22" s="179">
        <v>0</v>
      </c>
      <c r="AG22" s="179">
        <v>0</v>
      </c>
      <c r="AH22" s="179">
        <v>0</v>
      </c>
      <c r="AI22" s="179">
        <v>0</v>
      </c>
      <c r="AJ22" s="179">
        <f t="shared" si="4"/>
        <v>0</v>
      </c>
      <c r="AK22" s="179">
        <v>0</v>
      </c>
      <c r="AL22" s="179">
        <v>0</v>
      </c>
      <c r="AM22" s="179">
        <v>0</v>
      </c>
      <c r="AN22" s="179">
        <v>0</v>
      </c>
      <c r="AO22" s="179">
        <v>0</v>
      </c>
      <c r="AP22" s="179">
        <v>0</v>
      </c>
      <c r="AQ22" s="179">
        <v>0</v>
      </c>
      <c r="AR22" s="179">
        <v>0</v>
      </c>
      <c r="AS22" s="179">
        <v>0</v>
      </c>
      <c r="AT22" s="179">
        <f t="shared" si="5"/>
        <v>0</v>
      </c>
      <c r="AU22" s="179">
        <v>0</v>
      </c>
      <c r="AV22" s="179">
        <v>0</v>
      </c>
      <c r="AW22" s="179">
        <v>0</v>
      </c>
      <c r="AX22" s="179">
        <v>0</v>
      </c>
      <c r="AY22" s="179">
        <f t="shared" si="6"/>
        <v>0</v>
      </c>
      <c r="AZ22" s="181">
        <v>0</v>
      </c>
      <c r="BA22" s="182">
        <f t="shared" si="1"/>
        <v>0.14841206000000001</v>
      </c>
      <c r="BB22" s="179">
        <v>0</v>
      </c>
      <c r="BC22" s="179">
        <v>0</v>
      </c>
      <c r="BD22" s="179">
        <f t="shared" si="10"/>
        <v>0.14841206000000001</v>
      </c>
      <c r="BE22" s="179">
        <v>0</v>
      </c>
      <c r="BF22" s="179">
        <f t="shared" si="7"/>
        <v>0.14707000000000001</v>
      </c>
      <c r="BG22" s="179">
        <v>0</v>
      </c>
      <c r="BH22" s="179">
        <v>0</v>
      </c>
      <c r="BI22" s="179">
        <f t="shared" si="8"/>
        <v>0.14707000000000001</v>
      </c>
      <c r="BJ22" s="179">
        <v>0</v>
      </c>
      <c r="BK22" s="62"/>
      <c r="BL22" s="50"/>
      <c r="BM22" s="50"/>
      <c r="BN22" s="44"/>
      <c r="BO22" s="44"/>
      <c r="BP22" s="44"/>
      <c r="BQ22" s="44"/>
    </row>
    <row r="23" spans="1:69" ht="37.5" x14ac:dyDescent="0.25">
      <c r="A23" s="130" t="s">
        <v>333</v>
      </c>
      <c r="B23" s="137" t="s">
        <v>376</v>
      </c>
      <c r="C23" s="216" t="s">
        <v>177</v>
      </c>
      <c r="D23" s="61">
        <v>2025</v>
      </c>
      <c r="E23" s="61">
        <v>2025</v>
      </c>
      <c r="F23" s="217">
        <v>2025</v>
      </c>
      <c r="G23" s="217">
        <v>2025</v>
      </c>
      <c r="H23" s="179">
        <v>0.14243</v>
      </c>
      <c r="I23" s="180">
        <v>0</v>
      </c>
      <c r="J23" s="180">
        <v>0</v>
      </c>
      <c r="K23" s="179">
        <v>0.14721999999999999</v>
      </c>
      <c r="L23" s="180">
        <v>0</v>
      </c>
      <c r="M23" s="180">
        <v>0</v>
      </c>
      <c r="N23" s="179">
        <v>0.14841206000000001</v>
      </c>
      <c r="O23" s="179">
        <v>0.14721999999999999</v>
      </c>
      <c r="P23" s="179">
        <v>0</v>
      </c>
      <c r="Q23" s="179">
        <v>0</v>
      </c>
      <c r="R23" s="179">
        <v>0.14841206000000001</v>
      </c>
      <c r="S23" s="179">
        <v>0</v>
      </c>
      <c r="T23" s="179">
        <v>0</v>
      </c>
      <c r="U23" s="179">
        <f t="shared" si="9"/>
        <v>0.14841206000000001</v>
      </c>
      <c r="V23" s="179">
        <v>0</v>
      </c>
      <c r="W23" s="179">
        <v>0.14721999999999999</v>
      </c>
      <c r="X23" s="179">
        <v>0</v>
      </c>
      <c r="Y23" s="179">
        <v>0</v>
      </c>
      <c r="Z23" s="179">
        <f t="shared" si="2"/>
        <v>0.14721999999999999</v>
      </c>
      <c r="AA23" s="179">
        <v>0</v>
      </c>
      <c r="AB23" s="179">
        <v>0</v>
      </c>
      <c r="AC23" s="179">
        <v>0</v>
      </c>
      <c r="AD23" s="179">
        <v>0</v>
      </c>
      <c r="AE23" s="179">
        <f t="shared" si="3"/>
        <v>0</v>
      </c>
      <c r="AF23" s="179">
        <v>0</v>
      </c>
      <c r="AG23" s="179">
        <v>0</v>
      </c>
      <c r="AH23" s="179">
        <v>0</v>
      </c>
      <c r="AI23" s="179">
        <v>0</v>
      </c>
      <c r="AJ23" s="179">
        <f t="shared" si="4"/>
        <v>0</v>
      </c>
      <c r="AK23" s="179">
        <v>0</v>
      </c>
      <c r="AL23" s="179">
        <v>0</v>
      </c>
      <c r="AM23" s="179">
        <v>0</v>
      </c>
      <c r="AN23" s="179">
        <v>0</v>
      </c>
      <c r="AO23" s="179">
        <v>0</v>
      </c>
      <c r="AP23" s="179">
        <v>0</v>
      </c>
      <c r="AQ23" s="179">
        <v>0</v>
      </c>
      <c r="AR23" s="179">
        <v>0</v>
      </c>
      <c r="AS23" s="179">
        <v>0</v>
      </c>
      <c r="AT23" s="179">
        <f t="shared" si="5"/>
        <v>0</v>
      </c>
      <c r="AU23" s="179">
        <v>0</v>
      </c>
      <c r="AV23" s="179">
        <v>0</v>
      </c>
      <c r="AW23" s="179">
        <v>0</v>
      </c>
      <c r="AX23" s="179">
        <v>0</v>
      </c>
      <c r="AY23" s="179">
        <f t="shared" si="6"/>
        <v>0</v>
      </c>
      <c r="AZ23" s="181">
        <v>0</v>
      </c>
      <c r="BA23" s="182">
        <f t="shared" si="1"/>
        <v>0.14841206000000001</v>
      </c>
      <c r="BB23" s="179">
        <v>0</v>
      </c>
      <c r="BC23" s="179">
        <v>0</v>
      </c>
      <c r="BD23" s="179">
        <f t="shared" si="10"/>
        <v>0.14841206000000001</v>
      </c>
      <c r="BE23" s="179">
        <v>0</v>
      </c>
      <c r="BF23" s="179">
        <f t="shared" si="7"/>
        <v>0.14721999999999999</v>
      </c>
      <c r="BG23" s="179">
        <v>0</v>
      </c>
      <c r="BH23" s="179">
        <v>0</v>
      </c>
      <c r="BI23" s="179">
        <f t="shared" si="8"/>
        <v>0.14721999999999999</v>
      </c>
      <c r="BJ23" s="179">
        <v>0</v>
      </c>
      <c r="BK23" s="62"/>
      <c r="BL23" s="50"/>
      <c r="BM23" s="50"/>
      <c r="BN23" s="44"/>
      <c r="BO23" s="44"/>
      <c r="BP23" s="44"/>
      <c r="BQ23" s="44"/>
    </row>
    <row r="24" spans="1:69" ht="37.5" x14ac:dyDescent="0.25">
      <c r="A24" s="130" t="s">
        <v>334</v>
      </c>
      <c r="B24" s="137" t="s">
        <v>377</v>
      </c>
      <c r="C24" s="216" t="s">
        <v>178</v>
      </c>
      <c r="D24" s="61">
        <v>2025</v>
      </c>
      <c r="E24" s="61">
        <v>2025</v>
      </c>
      <c r="F24" s="217">
        <v>2025</v>
      </c>
      <c r="G24" s="217">
        <v>2025</v>
      </c>
      <c r="H24" s="179">
        <v>0.14243</v>
      </c>
      <c r="I24" s="180">
        <v>0</v>
      </c>
      <c r="J24" s="180">
        <v>0</v>
      </c>
      <c r="K24" s="179">
        <v>0.14707000000000001</v>
      </c>
      <c r="L24" s="180">
        <v>0</v>
      </c>
      <c r="M24" s="180">
        <v>0</v>
      </c>
      <c r="N24" s="179">
        <v>0.14841206000000001</v>
      </c>
      <c r="O24" s="179">
        <v>0.14707000000000001</v>
      </c>
      <c r="P24" s="179">
        <v>0</v>
      </c>
      <c r="Q24" s="179">
        <v>0</v>
      </c>
      <c r="R24" s="179">
        <v>0.14841206000000001</v>
      </c>
      <c r="S24" s="179">
        <v>0</v>
      </c>
      <c r="T24" s="179">
        <v>0</v>
      </c>
      <c r="U24" s="179">
        <f t="shared" si="9"/>
        <v>0.14841206000000001</v>
      </c>
      <c r="V24" s="179">
        <v>0</v>
      </c>
      <c r="W24" s="179">
        <v>0.14707000000000001</v>
      </c>
      <c r="X24" s="179">
        <v>0</v>
      </c>
      <c r="Y24" s="179">
        <v>0</v>
      </c>
      <c r="Z24" s="179">
        <f t="shared" si="2"/>
        <v>0.14707000000000001</v>
      </c>
      <c r="AA24" s="179">
        <v>0</v>
      </c>
      <c r="AB24" s="179">
        <v>0</v>
      </c>
      <c r="AC24" s="179">
        <v>0</v>
      </c>
      <c r="AD24" s="179">
        <v>0</v>
      </c>
      <c r="AE24" s="179">
        <f t="shared" si="3"/>
        <v>0</v>
      </c>
      <c r="AF24" s="179">
        <v>0</v>
      </c>
      <c r="AG24" s="179">
        <v>0</v>
      </c>
      <c r="AH24" s="179">
        <v>0</v>
      </c>
      <c r="AI24" s="179">
        <v>0</v>
      </c>
      <c r="AJ24" s="179">
        <f t="shared" si="4"/>
        <v>0</v>
      </c>
      <c r="AK24" s="179">
        <v>0</v>
      </c>
      <c r="AL24" s="179">
        <v>0</v>
      </c>
      <c r="AM24" s="179">
        <v>0</v>
      </c>
      <c r="AN24" s="179">
        <v>0</v>
      </c>
      <c r="AO24" s="179">
        <v>0</v>
      </c>
      <c r="AP24" s="179">
        <v>0</v>
      </c>
      <c r="AQ24" s="179">
        <v>0</v>
      </c>
      <c r="AR24" s="179">
        <v>0</v>
      </c>
      <c r="AS24" s="179">
        <v>0</v>
      </c>
      <c r="AT24" s="179">
        <f t="shared" si="5"/>
        <v>0</v>
      </c>
      <c r="AU24" s="179">
        <v>0</v>
      </c>
      <c r="AV24" s="179">
        <v>0</v>
      </c>
      <c r="AW24" s="179">
        <v>0</v>
      </c>
      <c r="AX24" s="179">
        <v>0</v>
      </c>
      <c r="AY24" s="179">
        <f t="shared" si="6"/>
        <v>0</v>
      </c>
      <c r="AZ24" s="181">
        <v>0</v>
      </c>
      <c r="BA24" s="182">
        <f t="shared" si="1"/>
        <v>0.14841206000000001</v>
      </c>
      <c r="BB24" s="179">
        <v>0</v>
      </c>
      <c r="BC24" s="179">
        <v>0</v>
      </c>
      <c r="BD24" s="179">
        <f t="shared" si="10"/>
        <v>0.14841206000000001</v>
      </c>
      <c r="BE24" s="179">
        <v>0</v>
      </c>
      <c r="BF24" s="179">
        <f t="shared" si="7"/>
        <v>0.14707000000000001</v>
      </c>
      <c r="BG24" s="179">
        <v>0</v>
      </c>
      <c r="BH24" s="179">
        <v>0</v>
      </c>
      <c r="BI24" s="179">
        <f t="shared" si="8"/>
        <v>0.14707000000000001</v>
      </c>
      <c r="BJ24" s="179">
        <v>0</v>
      </c>
      <c r="BK24" s="62"/>
      <c r="BL24" s="50"/>
      <c r="BM24" s="50"/>
      <c r="BN24" s="44"/>
      <c r="BO24" s="44"/>
      <c r="BP24" s="44"/>
      <c r="BQ24" s="44"/>
    </row>
    <row r="25" spans="1:69" ht="37.5" x14ac:dyDescent="0.25">
      <c r="A25" s="130" t="s">
        <v>335</v>
      </c>
      <c r="B25" s="137" t="s">
        <v>378</v>
      </c>
      <c r="C25" s="216" t="s">
        <v>179</v>
      </c>
      <c r="D25" s="61">
        <v>2025</v>
      </c>
      <c r="E25" s="61">
        <v>2025</v>
      </c>
      <c r="F25" s="217">
        <v>2025</v>
      </c>
      <c r="G25" s="217">
        <v>2025</v>
      </c>
      <c r="H25" s="179">
        <v>0.14243</v>
      </c>
      <c r="I25" s="180">
        <v>0</v>
      </c>
      <c r="J25" s="180">
        <v>0</v>
      </c>
      <c r="K25" s="179">
        <v>0.14707000000000001</v>
      </c>
      <c r="L25" s="180">
        <v>0</v>
      </c>
      <c r="M25" s="180">
        <v>0</v>
      </c>
      <c r="N25" s="179">
        <v>0.14841206000000001</v>
      </c>
      <c r="O25" s="179">
        <v>0.14707000000000001</v>
      </c>
      <c r="P25" s="179">
        <v>0</v>
      </c>
      <c r="Q25" s="179">
        <v>0</v>
      </c>
      <c r="R25" s="179">
        <v>0.14841206000000001</v>
      </c>
      <c r="S25" s="179">
        <v>0</v>
      </c>
      <c r="T25" s="179">
        <v>0</v>
      </c>
      <c r="U25" s="179">
        <f t="shared" si="9"/>
        <v>0.14841206000000001</v>
      </c>
      <c r="V25" s="179">
        <v>0</v>
      </c>
      <c r="W25" s="179">
        <v>0.14707000000000001</v>
      </c>
      <c r="X25" s="179">
        <v>0</v>
      </c>
      <c r="Y25" s="179">
        <v>0</v>
      </c>
      <c r="Z25" s="179">
        <f t="shared" si="2"/>
        <v>0.14707000000000001</v>
      </c>
      <c r="AA25" s="179">
        <v>0</v>
      </c>
      <c r="AB25" s="179">
        <v>0</v>
      </c>
      <c r="AC25" s="179">
        <v>0</v>
      </c>
      <c r="AD25" s="179">
        <v>0</v>
      </c>
      <c r="AE25" s="179">
        <f t="shared" si="3"/>
        <v>0</v>
      </c>
      <c r="AF25" s="179">
        <v>0</v>
      </c>
      <c r="AG25" s="179">
        <v>0</v>
      </c>
      <c r="AH25" s="179">
        <v>0</v>
      </c>
      <c r="AI25" s="179">
        <v>0</v>
      </c>
      <c r="AJ25" s="179">
        <f t="shared" si="4"/>
        <v>0</v>
      </c>
      <c r="AK25" s="179">
        <v>0</v>
      </c>
      <c r="AL25" s="179">
        <v>0</v>
      </c>
      <c r="AM25" s="179">
        <v>0</v>
      </c>
      <c r="AN25" s="179">
        <v>0</v>
      </c>
      <c r="AO25" s="179">
        <v>0</v>
      </c>
      <c r="AP25" s="179">
        <v>0</v>
      </c>
      <c r="AQ25" s="179">
        <v>0</v>
      </c>
      <c r="AR25" s="179">
        <v>0</v>
      </c>
      <c r="AS25" s="179">
        <v>0</v>
      </c>
      <c r="AT25" s="179">
        <f t="shared" si="5"/>
        <v>0</v>
      </c>
      <c r="AU25" s="179">
        <v>0</v>
      </c>
      <c r="AV25" s="179">
        <v>0</v>
      </c>
      <c r="AW25" s="179">
        <v>0</v>
      </c>
      <c r="AX25" s="179">
        <v>0</v>
      </c>
      <c r="AY25" s="179">
        <f t="shared" si="6"/>
        <v>0</v>
      </c>
      <c r="AZ25" s="181">
        <v>0</v>
      </c>
      <c r="BA25" s="182">
        <f t="shared" si="1"/>
        <v>0.14841206000000001</v>
      </c>
      <c r="BB25" s="179">
        <v>0</v>
      </c>
      <c r="BC25" s="179">
        <v>0</v>
      </c>
      <c r="BD25" s="179">
        <f t="shared" si="10"/>
        <v>0.14841206000000001</v>
      </c>
      <c r="BE25" s="179">
        <v>0</v>
      </c>
      <c r="BF25" s="179">
        <f t="shared" si="7"/>
        <v>0.14707000000000001</v>
      </c>
      <c r="BG25" s="179">
        <v>0</v>
      </c>
      <c r="BH25" s="179">
        <v>0</v>
      </c>
      <c r="BI25" s="179">
        <f t="shared" si="8"/>
        <v>0.14707000000000001</v>
      </c>
      <c r="BJ25" s="179">
        <v>0</v>
      </c>
      <c r="BK25" s="62"/>
      <c r="BL25" s="50"/>
      <c r="BM25" s="50"/>
      <c r="BN25" s="44"/>
      <c r="BO25" s="44"/>
      <c r="BP25" s="44"/>
      <c r="BQ25" s="44"/>
    </row>
    <row r="26" spans="1:69" ht="18.75" x14ac:dyDescent="0.25">
      <c r="A26" s="130" t="s">
        <v>336</v>
      </c>
      <c r="B26" s="137" t="s">
        <v>379</v>
      </c>
      <c r="C26" s="216" t="s">
        <v>180</v>
      </c>
      <c r="D26" s="61">
        <v>2025</v>
      </c>
      <c r="E26" s="61">
        <v>2025</v>
      </c>
      <c r="F26" s="217">
        <v>2025</v>
      </c>
      <c r="G26" s="217">
        <v>2025</v>
      </c>
      <c r="H26" s="179">
        <v>2.2046832989497633</v>
      </c>
      <c r="I26" s="180">
        <v>0</v>
      </c>
      <c r="J26" s="180">
        <v>0</v>
      </c>
      <c r="K26" s="179">
        <v>1.1477010000000001</v>
      </c>
      <c r="L26" s="180">
        <v>0</v>
      </c>
      <c r="M26" s="180">
        <v>0</v>
      </c>
      <c r="N26" s="179">
        <v>2.2972800000000002</v>
      </c>
      <c r="O26" s="179">
        <v>1.1477010000000001</v>
      </c>
      <c r="P26" s="179">
        <v>0</v>
      </c>
      <c r="Q26" s="179">
        <v>0</v>
      </c>
      <c r="R26" s="179">
        <v>2.2972800000000002</v>
      </c>
      <c r="S26" s="179">
        <v>0</v>
      </c>
      <c r="T26" s="179">
        <v>0</v>
      </c>
      <c r="U26" s="179">
        <f>R26</f>
        <v>2.2972800000000002</v>
      </c>
      <c r="V26" s="179">
        <v>0</v>
      </c>
      <c r="W26" s="179">
        <v>1.1477010000000001</v>
      </c>
      <c r="X26" s="179">
        <v>0</v>
      </c>
      <c r="Y26" s="179">
        <v>0</v>
      </c>
      <c r="Z26" s="179">
        <f t="shared" si="2"/>
        <v>1.1477010000000001</v>
      </c>
      <c r="AA26" s="179">
        <v>0</v>
      </c>
      <c r="AB26" s="179">
        <v>0</v>
      </c>
      <c r="AC26" s="179">
        <v>0</v>
      </c>
      <c r="AD26" s="179">
        <v>0</v>
      </c>
      <c r="AE26" s="179">
        <f t="shared" si="3"/>
        <v>0</v>
      </c>
      <c r="AF26" s="179">
        <v>0</v>
      </c>
      <c r="AG26" s="179">
        <v>0</v>
      </c>
      <c r="AH26" s="179">
        <v>0</v>
      </c>
      <c r="AI26" s="179">
        <v>0</v>
      </c>
      <c r="AJ26" s="179">
        <f t="shared" si="4"/>
        <v>0</v>
      </c>
      <c r="AK26" s="179">
        <v>0</v>
      </c>
      <c r="AL26" s="179">
        <v>0</v>
      </c>
      <c r="AM26" s="179">
        <v>0</v>
      </c>
      <c r="AN26" s="179">
        <v>0</v>
      </c>
      <c r="AO26" s="179">
        <v>0</v>
      </c>
      <c r="AP26" s="179">
        <v>0</v>
      </c>
      <c r="AQ26" s="179">
        <v>0</v>
      </c>
      <c r="AR26" s="179">
        <v>0</v>
      </c>
      <c r="AS26" s="179">
        <v>0</v>
      </c>
      <c r="AT26" s="179">
        <f t="shared" si="5"/>
        <v>0</v>
      </c>
      <c r="AU26" s="179">
        <v>0</v>
      </c>
      <c r="AV26" s="179">
        <v>0</v>
      </c>
      <c r="AW26" s="179">
        <v>0</v>
      </c>
      <c r="AX26" s="179">
        <v>0</v>
      </c>
      <c r="AY26" s="179">
        <f t="shared" si="6"/>
        <v>0</v>
      </c>
      <c r="AZ26" s="181">
        <v>0</v>
      </c>
      <c r="BA26" s="182">
        <f t="shared" ref="BA26:BA42" si="11">BD26</f>
        <v>2.2972800000000002</v>
      </c>
      <c r="BB26" s="179">
        <v>0</v>
      </c>
      <c r="BC26" s="179">
        <v>0</v>
      </c>
      <c r="BD26" s="179">
        <f t="shared" si="10"/>
        <v>2.2972800000000002</v>
      </c>
      <c r="BE26" s="179">
        <v>0</v>
      </c>
      <c r="BF26" s="179">
        <f t="shared" si="7"/>
        <v>1.1477010000000001</v>
      </c>
      <c r="BG26" s="179">
        <v>0</v>
      </c>
      <c r="BH26" s="179">
        <v>0</v>
      </c>
      <c r="BI26" s="179">
        <f t="shared" si="8"/>
        <v>1.1477010000000001</v>
      </c>
      <c r="BJ26" s="179">
        <v>0</v>
      </c>
      <c r="BK26" s="232" t="s">
        <v>436</v>
      </c>
      <c r="BL26" s="50"/>
      <c r="BM26" s="50"/>
      <c r="BN26" s="44"/>
      <c r="BO26" s="44"/>
      <c r="BP26" s="44"/>
      <c r="BQ26" s="44"/>
    </row>
    <row r="27" spans="1:69" ht="18.75" x14ac:dyDescent="0.25">
      <c r="A27" s="130" t="s">
        <v>337</v>
      </c>
      <c r="B27" s="137" t="s">
        <v>380</v>
      </c>
      <c r="C27" s="216" t="s">
        <v>304</v>
      </c>
      <c r="D27" s="61" t="s">
        <v>199</v>
      </c>
      <c r="E27" s="61" t="s">
        <v>199</v>
      </c>
      <c r="F27" s="217">
        <v>2026</v>
      </c>
      <c r="G27" s="217">
        <v>2026</v>
      </c>
      <c r="H27" s="180">
        <v>0</v>
      </c>
      <c r="I27" s="180">
        <v>0</v>
      </c>
      <c r="J27" s="180">
        <v>0</v>
      </c>
      <c r="K27" s="179">
        <f>N27-P27+BI27</f>
        <v>1.64882</v>
      </c>
      <c r="L27" s="180">
        <v>0</v>
      </c>
      <c r="M27" s="180">
        <v>0</v>
      </c>
      <c r="N27" s="180">
        <v>0</v>
      </c>
      <c r="O27" s="179">
        <v>1.65</v>
      </c>
      <c r="P27" s="180">
        <v>0</v>
      </c>
      <c r="Q27" s="179">
        <v>0</v>
      </c>
      <c r="R27" s="179">
        <v>0</v>
      </c>
      <c r="S27" s="179">
        <v>0</v>
      </c>
      <c r="T27" s="179">
        <v>0</v>
      </c>
      <c r="U27" s="179">
        <v>0</v>
      </c>
      <c r="V27" s="179">
        <v>0</v>
      </c>
      <c r="W27" s="179">
        <v>0</v>
      </c>
      <c r="X27" s="179">
        <v>0</v>
      </c>
      <c r="Y27" s="179">
        <v>0</v>
      </c>
      <c r="Z27" s="179">
        <f t="shared" si="2"/>
        <v>0</v>
      </c>
      <c r="AA27" s="179">
        <v>0</v>
      </c>
      <c r="AB27" s="179">
        <v>0</v>
      </c>
      <c r="AC27" s="179">
        <v>0</v>
      </c>
      <c r="AD27" s="179">
        <v>0</v>
      </c>
      <c r="AE27" s="179">
        <f t="shared" si="3"/>
        <v>0</v>
      </c>
      <c r="AF27" s="179">
        <v>0</v>
      </c>
      <c r="AG27" s="179">
        <v>1.64882</v>
      </c>
      <c r="AH27" s="179">
        <v>0</v>
      </c>
      <c r="AI27" s="179">
        <v>0</v>
      </c>
      <c r="AJ27" s="179">
        <f t="shared" si="4"/>
        <v>1.64882</v>
      </c>
      <c r="AK27" s="179">
        <v>0</v>
      </c>
      <c r="AL27" s="179">
        <v>0</v>
      </c>
      <c r="AM27" s="179">
        <v>0</v>
      </c>
      <c r="AN27" s="179">
        <v>0</v>
      </c>
      <c r="AO27" s="179">
        <v>0</v>
      </c>
      <c r="AP27" s="179">
        <v>0</v>
      </c>
      <c r="AQ27" s="179">
        <v>0</v>
      </c>
      <c r="AR27" s="179">
        <v>0</v>
      </c>
      <c r="AS27" s="179">
        <v>0</v>
      </c>
      <c r="AT27" s="179">
        <f t="shared" si="5"/>
        <v>0</v>
      </c>
      <c r="AU27" s="179">
        <v>0</v>
      </c>
      <c r="AV27" s="179">
        <v>0</v>
      </c>
      <c r="AW27" s="179">
        <v>0</v>
      </c>
      <c r="AX27" s="179">
        <v>0</v>
      </c>
      <c r="AY27" s="179">
        <f t="shared" si="6"/>
        <v>0</v>
      </c>
      <c r="AZ27" s="181">
        <v>0</v>
      </c>
      <c r="BA27" s="182">
        <f t="shared" si="11"/>
        <v>0</v>
      </c>
      <c r="BB27" s="179">
        <v>0</v>
      </c>
      <c r="BC27" s="179">
        <v>0</v>
      </c>
      <c r="BD27" s="179">
        <f t="shared" si="10"/>
        <v>0</v>
      </c>
      <c r="BE27" s="179">
        <v>0</v>
      </c>
      <c r="BF27" s="179">
        <f t="shared" si="7"/>
        <v>1.64882</v>
      </c>
      <c r="BG27" s="179">
        <v>0</v>
      </c>
      <c r="BH27" s="179">
        <v>0</v>
      </c>
      <c r="BI27" s="179">
        <f t="shared" si="8"/>
        <v>1.64882</v>
      </c>
      <c r="BJ27" s="179">
        <v>0</v>
      </c>
      <c r="BK27" s="62"/>
      <c r="BL27" s="50"/>
      <c r="BM27" s="50"/>
      <c r="BN27" s="44"/>
      <c r="BO27" s="44"/>
      <c r="BP27" s="44"/>
      <c r="BQ27" s="44"/>
    </row>
    <row r="28" spans="1:69" ht="49.5" customHeight="1" x14ac:dyDescent="0.25">
      <c r="A28" s="130" t="s">
        <v>338</v>
      </c>
      <c r="B28" s="137" t="s">
        <v>381</v>
      </c>
      <c r="C28" s="216" t="s">
        <v>305</v>
      </c>
      <c r="D28" s="61" t="s">
        <v>199</v>
      </c>
      <c r="E28" s="61" t="s">
        <v>199</v>
      </c>
      <c r="F28" s="61">
        <v>2025</v>
      </c>
      <c r="G28" s="61">
        <v>2025</v>
      </c>
      <c r="H28" s="180">
        <v>0</v>
      </c>
      <c r="I28" s="180">
        <v>0</v>
      </c>
      <c r="J28" s="180">
        <v>0</v>
      </c>
      <c r="K28" s="179">
        <v>31.568027480000001</v>
      </c>
      <c r="L28" s="180">
        <v>0</v>
      </c>
      <c r="M28" s="180">
        <v>0</v>
      </c>
      <c r="N28" s="179">
        <v>0</v>
      </c>
      <c r="O28" s="179">
        <v>31.568027480000001</v>
      </c>
      <c r="P28" s="179">
        <v>0</v>
      </c>
      <c r="Q28" s="179">
        <v>0</v>
      </c>
      <c r="R28" s="179">
        <v>0</v>
      </c>
      <c r="S28" s="179">
        <v>0</v>
      </c>
      <c r="T28" s="179">
        <v>0</v>
      </c>
      <c r="U28" s="179">
        <v>0</v>
      </c>
      <c r="V28" s="179">
        <v>0</v>
      </c>
      <c r="W28" s="179">
        <v>31.568027480000001</v>
      </c>
      <c r="X28" s="179">
        <v>0</v>
      </c>
      <c r="Y28" s="179">
        <v>0</v>
      </c>
      <c r="Z28" s="179">
        <f t="shared" si="2"/>
        <v>31.568027480000001</v>
      </c>
      <c r="AA28" s="179">
        <v>0</v>
      </c>
      <c r="AB28" s="179">
        <v>0</v>
      </c>
      <c r="AC28" s="179">
        <v>0</v>
      </c>
      <c r="AD28" s="179">
        <v>0</v>
      </c>
      <c r="AE28" s="179">
        <f t="shared" si="3"/>
        <v>0</v>
      </c>
      <c r="AF28" s="179">
        <v>0</v>
      </c>
      <c r="AG28" s="179">
        <v>0</v>
      </c>
      <c r="AH28" s="179">
        <v>0</v>
      </c>
      <c r="AI28" s="179">
        <v>0</v>
      </c>
      <c r="AJ28" s="179">
        <f t="shared" si="4"/>
        <v>0</v>
      </c>
      <c r="AK28" s="179">
        <v>0</v>
      </c>
      <c r="AL28" s="179">
        <v>0</v>
      </c>
      <c r="AM28" s="179">
        <v>0</v>
      </c>
      <c r="AN28" s="179">
        <v>0</v>
      </c>
      <c r="AO28" s="179">
        <v>0</v>
      </c>
      <c r="AP28" s="179">
        <v>0</v>
      </c>
      <c r="AQ28" s="179">
        <v>0</v>
      </c>
      <c r="AR28" s="179">
        <v>0</v>
      </c>
      <c r="AS28" s="179">
        <v>0</v>
      </c>
      <c r="AT28" s="179">
        <f t="shared" si="5"/>
        <v>0</v>
      </c>
      <c r="AU28" s="179">
        <v>0</v>
      </c>
      <c r="AV28" s="179">
        <v>0</v>
      </c>
      <c r="AW28" s="179">
        <v>0</v>
      </c>
      <c r="AX28" s="179">
        <v>0</v>
      </c>
      <c r="AY28" s="179">
        <f t="shared" si="6"/>
        <v>0</v>
      </c>
      <c r="AZ28" s="181">
        <v>0</v>
      </c>
      <c r="BA28" s="182">
        <f t="shared" si="11"/>
        <v>0</v>
      </c>
      <c r="BB28" s="179">
        <v>0</v>
      </c>
      <c r="BC28" s="179">
        <v>0</v>
      </c>
      <c r="BD28" s="179">
        <f t="shared" si="10"/>
        <v>0</v>
      </c>
      <c r="BE28" s="179">
        <v>0</v>
      </c>
      <c r="BF28" s="179">
        <f t="shared" si="7"/>
        <v>31.568027480000001</v>
      </c>
      <c r="BG28" s="179">
        <v>0</v>
      </c>
      <c r="BH28" s="179">
        <v>0</v>
      </c>
      <c r="BI28" s="179">
        <f t="shared" si="8"/>
        <v>31.568027480000001</v>
      </c>
      <c r="BJ28" s="179">
        <v>0</v>
      </c>
      <c r="BK28" s="232" t="s">
        <v>436</v>
      </c>
      <c r="BL28" s="50"/>
      <c r="BM28" s="50"/>
      <c r="BN28" s="44"/>
      <c r="BO28" s="44"/>
      <c r="BP28" s="44"/>
      <c r="BQ28" s="44"/>
    </row>
    <row r="29" spans="1:69" ht="56.25" x14ac:dyDescent="0.25">
      <c r="A29" s="130" t="s">
        <v>339</v>
      </c>
      <c r="B29" s="137" t="s">
        <v>382</v>
      </c>
      <c r="C29" s="216" t="s">
        <v>306</v>
      </c>
      <c r="D29" s="61" t="s">
        <v>199</v>
      </c>
      <c r="E29" s="61" t="s">
        <v>199</v>
      </c>
      <c r="F29" s="217">
        <v>2027</v>
      </c>
      <c r="G29" s="217">
        <v>2027</v>
      </c>
      <c r="H29" s="180">
        <v>0</v>
      </c>
      <c r="I29" s="180">
        <v>0</v>
      </c>
      <c r="J29" s="180">
        <v>0</v>
      </c>
      <c r="K29" s="179">
        <v>31.568027479999998</v>
      </c>
      <c r="L29" s="180">
        <v>0</v>
      </c>
      <c r="M29" s="180">
        <v>0</v>
      </c>
      <c r="N29" s="179">
        <v>0</v>
      </c>
      <c r="O29" s="179">
        <v>34.242470768105598</v>
      </c>
      <c r="P29" s="179">
        <v>0</v>
      </c>
      <c r="Q29" s="179">
        <v>0</v>
      </c>
      <c r="R29" s="179">
        <v>0</v>
      </c>
      <c r="S29" s="179">
        <v>0</v>
      </c>
      <c r="T29" s="179">
        <v>0</v>
      </c>
      <c r="U29" s="179">
        <v>0</v>
      </c>
      <c r="V29" s="179">
        <v>0</v>
      </c>
      <c r="W29" s="179">
        <v>0</v>
      </c>
      <c r="X29" s="179">
        <v>0</v>
      </c>
      <c r="Y29" s="179">
        <v>0</v>
      </c>
      <c r="Z29" s="179">
        <f t="shared" si="2"/>
        <v>0</v>
      </c>
      <c r="AA29" s="179">
        <v>0</v>
      </c>
      <c r="AB29" s="179">
        <v>0</v>
      </c>
      <c r="AC29" s="179">
        <v>0</v>
      </c>
      <c r="AD29" s="179">
        <v>0</v>
      </c>
      <c r="AE29" s="179">
        <f t="shared" si="3"/>
        <v>0</v>
      </c>
      <c r="AF29" s="179">
        <v>0</v>
      </c>
      <c r="AG29" s="179">
        <v>0</v>
      </c>
      <c r="AH29" s="179">
        <v>0</v>
      </c>
      <c r="AI29" s="179">
        <v>0</v>
      </c>
      <c r="AJ29" s="179">
        <f t="shared" si="4"/>
        <v>0</v>
      </c>
      <c r="AK29" s="179">
        <v>0</v>
      </c>
      <c r="AL29" s="179">
        <v>0</v>
      </c>
      <c r="AM29" s="179">
        <v>0</v>
      </c>
      <c r="AN29" s="179">
        <v>0</v>
      </c>
      <c r="AO29" s="179">
        <v>0</v>
      </c>
      <c r="AP29" s="179">
        <v>0</v>
      </c>
      <c r="AQ29" s="179">
        <v>34.242470768105598</v>
      </c>
      <c r="AR29" s="179">
        <v>0</v>
      </c>
      <c r="AS29" s="179">
        <v>0</v>
      </c>
      <c r="AT29" s="179">
        <f t="shared" si="5"/>
        <v>34.242470768105598</v>
      </c>
      <c r="AU29" s="179">
        <v>0</v>
      </c>
      <c r="AV29" s="179">
        <v>0</v>
      </c>
      <c r="AW29" s="179">
        <v>0</v>
      </c>
      <c r="AX29" s="179">
        <v>0</v>
      </c>
      <c r="AY29" s="179">
        <f t="shared" si="6"/>
        <v>0</v>
      </c>
      <c r="AZ29" s="181">
        <v>0</v>
      </c>
      <c r="BA29" s="182">
        <f t="shared" si="11"/>
        <v>0</v>
      </c>
      <c r="BB29" s="179">
        <v>0</v>
      </c>
      <c r="BC29" s="179">
        <v>0</v>
      </c>
      <c r="BD29" s="179">
        <f t="shared" si="10"/>
        <v>0</v>
      </c>
      <c r="BE29" s="179">
        <v>0</v>
      </c>
      <c r="BF29" s="179">
        <f t="shared" si="7"/>
        <v>34.242470768105598</v>
      </c>
      <c r="BG29" s="179">
        <v>0</v>
      </c>
      <c r="BH29" s="179">
        <v>0</v>
      </c>
      <c r="BI29" s="179">
        <f t="shared" si="8"/>
        <v>34.242470768105598</v>
      </c>
      <c r="BJ29" s="179">
        <v>0</v>
      </c>
      <c r="BK29" s="232" t="s">
        <v>436</v>
      </c>
      <c r="BL29" s="50"/>
      <c r="BM29" s="50"/>
      <c r="BN29" s="44"/>
      <c r="BO29" s="44"/>
      <c r="BP29" s="44"/>
      <c r="BQ29" s="44"/>
    </row>
    <row r="30" spans="1:69" ht="37.5" x14ac:dyDescent="0.25">
      <c r="A30" s="130" t="s">
        <v>340</v>
      </c>
      <c r="B30" s="137" t="s">
        <v>383</v>
      </c>
      <c r="C30" s="216" t="s">
        <v>307</v>
      </c>
      <c r="D30" s="61" t="s">
        <v>199</v>
      </c>
      <c r="E30" s="61" t="s">
        <v>199</v>
      </c>
      <c r="F30" s="217">
        <v>2027</v>
      </c>
      <c r="G30" s="217">
        <v>2027</v>
      </c>
      <c r="H30" s="180">
        <v>0</v>
      </c>
      <c r="I30" s="180">
        <v>0</v>
      </c>
      <c r="J30" s="180">
        <v>0</v>
      </c>
      <c r="K30" s="179">
        <v>31.568027479999998</v>
      </c>
      <c r="L30" s="180">
        <v>0</v>
      </c>
      <c r="M30" s="180">
        <v>0</v>
      </c>
      <c r="N30" s="179">
        <v>0</v>
      </c>
      <c r="O30" s="179">
        <v>34.242470768105598</v>
      </c>
      <c r="P30" s="179">
        <v>0</v>
      </c>
      <c r="Q30" s="179">
        <v>0</v>
      </c>
      <c r="R30" s="179">
        <v>0</v>
      </c>
      <c r="S30" s="179">
        <v>0</v>
      </c>
      <c r="T30" s="179">
        <v>0</v>
      </c>
      <c r="U30" s="179">
        <v>0</v>
      </c>
      <c r="V30" s="179">
        <v>0</v>
      </c>
      <c r="W30" s="179">
        <v>0</v>
      </c>
      <c r="X30" s="179">
        <v>0</v>
      </c>
      <c r="Y30" s="179">
        <v>0</v>
      </c>
      <c r="Z30" s="179">
        <f t="shared" si="2"/>
        <v>0</v>
      </c>
      <c r="AA30" s="179">
        <v>0</v>
      </c>
      <c r="AB30" s="179">
        <v>0</v>
      </c>
      <c r="AC30" s="179">
        <v>0</v>
      </c>
      <c r="AD30" s="179">
        <v>0</v>
      </c>
      <c r="AE30" s="179">
        <f t="shared" si="3"/>
        <v>0</v>
      </c>
      <c r="AF30" s="179">
        <v>0</v>
      </c>
      <c r="AG30" s="179">
        <v>0</v>
      </c>
      <c r="AH30" s="179">
        <v>0</v>
      </c>
      <c r="AI30" s="179">
        <v>0</v>
      </c>
      <c r="AJ30" s="179">
        <f t="shared" si="4"/>
        <v>0</v>
      </c>
      <c r="AK30" s="179">
        <v>0</v>
      </c>
      <c r="AL30" s="179">
        <v>0</v>
      </c>
      <c r="AM30" s="179">
        <v>0</v>
      </c>
      <c r="AN30" s="179">
        <v>0</v>
      </c>
      <c r="AO30" s="179">
        <v>0</v>
      </c>
      <c r="AP30" s="179">
        <v>0</v>
      </c>
      <c r="AQ30" s="179">
        <v>34.242470768105598</v>
      </c>
      <c r="AR30" s="179">
        <v>0</v>
      </c>
      <c r="AS30" s="179">
        <v>0</v>
      </c>
      <c r="AT30" s="179">
        <f t="shared" si="5"/>
        <v>34.242470768105598</v>
      </c>
      <c r="AU30" s="179">
        <v>0</v>
      </c>
      <c r="AV30" s="179">
        <v>0</v>
      </c>
      <c r="AW30" s="179">
        <v>0</v>
      </c>
      <c r="AX30" s="179">
        <v>0</v>
      </c>
      <c r="AY30" s="179">
        <f t="shared" si="6"/>
        <v>0</v>
      </c>
      <c r="AZ30" s="181">
        <v>0</v>
      </c>
      <c r="BA30" s="182">
        <f t="shared" si="11"/>
        <v>0</v>
      </c>
      <c r="BB30" s="179">
        <v>0</v>
      </c>
      <c r="BC30" s="179">
        <v>0</v>
      </c>
      <c r="BD30" s="179">
        <f t="shared" si="10"/>
        <v>0</v>
      </c>
      <c r="BE30" s="179">
        <v>0</v>
      </c>
      <c r="BF30" s="179">
        <f t="shared" si="7"/>
        <v>34.242470768105598</v>
      </c>
      <c r="BG30" s="179">
        <v>0</v>
      </c>
      <c r="BH30" s="179">
        <v>0</v>
      </c>
      <c r="BI30" s="179">
        <f t="shared" si="8"/>
        <v>34.242470768105598</v>
      </c>
      <c r="BJ30" s="179">
        <v>0</v>
      </c>
      <c r="BK30" s="232" t="s">
        <v>436</v>
      </c>
      <c r="BL30" s="50"/>
      <c r="BM30" s="50"/>
      <c r="BN30" s="44"/>
      <c r="BO30" s="44"/>
      <c r="BP30" s="44"/>
      <c r="BQ30" s="44"/>
    </row>
    <row r="31" spans="1:69" ht="37.5" x14ac:dyDescent="0.25">
      <c r="A31" s="130" t="s">
        <v>341</v>
      </c>
      <c r="B31" s="137" t="s">
        <v>384</v>
      </c>
      <c r="C31" s="216" t="s">
        <v>308</v>
      </c>
      <c r="D31" s="61" t="s">
        <v>199</v>
      </c>
      <c r="E31" s="61" t="s">
        <v>199</v>
      </c>
      <c r="F31" s="217">
        <v>2028</v>
      </c>
      <c r="G31" s="217">
        <v>2028</v>
      </c>
      <c r="H31" s="180">
        <v>0</v>
      </c>
      <c r="I31" s="180">
        <v>0</v>
      </c>
      <c r="J31" s="180">
        <v>0</v>
      </c>
      <c r="K31" s="179">
        <v>31.568027479999998</v>
      </c>
      <c r="L31" s="180">
        <v>0</v>
      </c>
      <c r="M31" s="180">
        <v>0</v>
      </c>
      <c r="N31" s="179">
        <v>0</v>
      </c>
      <c r="O31" s="179">
        <v>35.612169598829823</v>
      </c>
      <c r="P31" s="179">
        <v>0</v>
      </c>
      <c r="Q31" s="179">
        <v>0</v>
      </c>
      <c r="R31" s="179">
        <v>0</v>
      </c>
      <c r="S31" s="179">
        <v>0</v>
      </c>
      <c r="T31" s="179">
        <v>0</v>
      </c>
      <c r="U31" s="179">
        <v>0</v>
      </c>
      <c r="V31" s="179">
        <v>0</v>
      </c>
      <c r="W31" s="179">
        <v>0</v>
      </c>
      <c r="X31" s="179">
        <v>0</v>
      </c>
      <c r="Y31" s="179">
        <v>0</v>
      </c>
      <c r="Z31" s="179">
        <f t="shared" si="2"/>
        <v>0</v>
      </c>
      <c r="AA31" s="179">
        <v>0</v>
      </c>
      <c r="AB31" s="179">
        <v>0</v>
      </c>
      <c r="AC31" s="179">
        <v>0</v>
      </c>
      <c r="AD31" s="179">
        <v>0</v>
      </c>
      <c r="AE31" s="179">
        <f t="shared" si="3"/>
        <v>0</v>
      </c>
      <c r="AF31" s="179">
        <v>0</v>
      </c>
      <c r="AG31" s="179">
        <v>0</v>
      </c>
      <c r="AH31" s="179">
        <v>0</v>
      </c>
      <c r="AI31" s="179">
        <v>0</v>
      </c>
      <c r="AJ31" s="179">
        <f t="shared" si="4"/>
        <v>0</v>
      </c>
      <c r="AK31" s="179">
        <v>0</v>
      </c>
      <c r="AL31" s="179">
        <v>0</v>
      </c>
      <c r="AM31" s="179">
        <v>0</v>
      </c>
      <c r="AN31" s="179">
        <v>0</v>
      </c>
      <c r="AO31" s="179">
        <v>0</v>
      </c>
      <c r="AP31" s="179">
        <v>0</v>
      </c>
      <c r="AQ31" s="179">
        <v>0</v>
      </c>
      <c r="AR31" s="179">
        <v>0</v>
      </c>
      <c r="AS31" s="179">
        <v>0</v>
      </c>
      <c r="AT31" s="179">
        <f t="shared" si="5"/>
        <v>0</v>
      </c>
      <c r="AU31" s="179">
        <v>0</v>
      </c>
      <c r="AV31" s="179">
        <v>35.612169598829823</v>
      </c>
      <c r="AW31" s="179">
        <v>0</v>
      </c>
      <c r="AX31" s="179">
        <v>0</v>
      </c>
      <c r="AY31" s="179">
        <f t="shared" si="6"/>
        <v>35.612169598829823</v>
      </c>
      <c r="AZ31" s="181">
        <v>0</v>
      </c>
      <c r="BA31" s="182">
        <f t="shared" si="11"/>
        <v>0</v>
      </c>
      <c r="BB31" s="179">
        <v>0</v>
      </c>
      <c r="BC31" s="179">
        <v>0</v>
      </c>
      <c r="BD31" s="179">
        <f t="shared" si="10"/>
        <v>0</v>
      </c>
      <c r="BE31" s="179">
        <v>0</v>
      </c>
      <c r="BF31" s="179">
        <f t="shared" si="7"/>
        <v>35.612169598829823</v>
      </c>
      <c r="BG31" s="179">
        <v>0</v>
      </c>
      <c r="BH31" s="179">
        <v>0</v>
      </c>
      <c r="BI31" s="179">
        <f t="shared" si="8"/>
        <v>35.612169598829823</v>
      </c>
      <c r="BJ31" s="179">
        <v>0</v>
      </c>
      <c r="BK31" s="232" t="s">
        <v>436</v>
      </c>
      <c r="BL31" s="50"/>
      <c r="BM31" s="50"/>
      <c r="BN31" s="44"/>
      <c r="BO31" s="44"/>
      <c r="BP31" s="44"/>
      <c r="BQ31" s="44"/>
    </row>
    <row r="32" spans="1:69" ht="18.75" x14ac:dyDescent="0.25">
      <c r="A32" s="130" t="s">
        <v>342</v>
      </c>
      <c r="B32" s="137" t="s">
        <v>385</v>
      </c>
      <c r="C32" s="216" t="s">
        <v>309</v>
      </c>
      <c r="D32" s="61" t="s">
        <v>199</v>
      </c>
      <c r="E32" s="61" t="s">
        <v>199</v>
      </c>
      <c r="F32" s="217">
        <v>2025</v>
      </c>
      <c r="G32" s="217">
        <v>2025</v>
      </c>
      <c r="H32" s="180">
        <v>0</v>
      </c>
      <c r="I32" s="180">
        <v>0</v>
      </c>
      <c r="J32" s="180">
        <v>0</v>
      </c>
      <c r="K32" s="179">
        <v>20.59</v>
      </c>
      <c r="L32" s="180">
        <v>0</v>
      </c>
      <c r="M32" s="180">
        <v>0</v>
      </c>
      <c r="N32" s="179">
        <v>0</v>
      </c>
      <c r="O32" s="179">
        <v>20.59</v>
      </c>
      <c r="P32" s="179">
        <v>0</v>
      </c>
      <c r="Q32" s="179">
        <v>0</v>
      </c>
      <c r="R32" s="179">
        <v>0</v>
      </c>
      <c r="S32" s="179">
        <v>0</v>
      </c>
      <c r="T32" s="179">
        <v>0</v>
      </c>
      <c r="U32" s="179">
        <v>0</v>
      </c>
      <c r="V32" s="179">
        <v>0</v>
      </c>
      <c r="W32" s="179">
        <f>17.15*1.2</f>
        <v>20.58</v>
      </c>
      <c r="X32" s="179">
        <v>0</v>
      </c>
      <c r="Y32" s="179">
        <v>0</v>
      </c>
      <c r="Z32" s="179">
        <f t="shared" si="2"/>
        <v>20.58</v>
      </c>
      <c r="AA32" s="179">
        <v>0</v>
      </c>
      <c r="AB32" s="179">
        <v>0</v>
      </c>
      <c r="AC32" s="179">
        <v>0</v>
      </c>
      <c r="AD32" s="179">
        <v>0</v>
      </c>
      <c r="AE32" s="179">
        <f t="shared" si="3"/>
        <v>0</v>
      </c>
      <c r="AF32" s="179">
        <v>0</v>
      </c>
      <c r="AG32" s="179">
        <v>0</v>
      </c>
      <c r="AH32" s="179">
        <v>0</v>
      </c>
      <c r="AI32" s="179">
        <v>0</v>
      </c>
      <c r="AJ32" s="179">
        <f t="shared" si="4"/>
        <v>0</v>
      </c>
      <c r="AK32" s="179">
        <v>0</v>
      </c>
      <c r="AL32" s="179">
        <v>0</v>
      </c>
      <c r="AM32" s="179">
        <v>0</v>
      </c>
      <c r="AN32" s="179">
        <v>0</v>
      </c>
      <c r="AO32" s="179">
        <v>0</v>
      </c>
      <c r="AP32" s="179">
        <v>0</v>
      </c>
      <c r="AQ32" s="179">
        <v>0</v>
      </c>
      <c r="AR32" s="179">
        <v>0</v>
      </c>
      <c r="AS32" s="179">
        <v>0</v>
      </c>
      <c r="AT32" s="179">
        <f>AQ32</f>
        <v>0</v>
      </c>
      <c r="AU32" s="179">
        <v>0</v>
      </c>
      <c r="AV32" s="179">
        <v>0</v>
      </c>
      <c r="AW32" s="179">
        <v>0</v>
      </c>
      <c r="AX32" s="179">
        <v>0</v>
      </c>
      <c r="AY32" s="179">
        <f t="shared" si="6"/>
        <v>0</v>
      </c>
      <c r="AZ32" s="181">
        <v>0</v>
      </c>
      <c r="BA32" s="182">
        <f t="shared" si="11"/>
        <v>0</v>
      </c>
      <c r="BB32" s="179">
        <v>0</v>
      </c>
      <c r="BC32" s="179">
        <v>0</v>
      </c>
      <c r="BD32" s="179">
        <f t="shared" si="10"/>
        <v>0</v>
      </c>
      <c r="BE32" s="179">
        <v>0</v>
      </c>
      <c r="BF32" s="179">
        <f t="shared" si="7"/>
        <v>20.58</v>
      </c>
      <c r="BG32" s="179">
        <v>0</v>
      </c>
      <c r="BH32" s="179">
        <v>0</v>
      </c>
      <c r="BI32" s="179">
        <f t="shared" si="8"/>
        <v>20.58</v>
      </c>
      <c r="BJ32" s="179">
        <v>0</v>
      </c>
      <c r="BK32" s="232" t="s">
        <v>436</v>
      </c>
      <c r="BL32" s="50"/>
      <c r="BM32" s="50"/>
      <c r="BN32" s="44"/>
      <c r="BO32" s="44"/>
      <c r="BP32" s="44"/>
      <c r="BQ32" s="44"/>
    </row>
    <row r="33" spans="1:69" ht="69.75" customHeight="1" x14ac:dyDescent="0.25">
      <c r="A33" s="130" t="s">
        <v>343</v>
      </c>
      <c r="B33" s="137" t="s">
        <v>386</v>
      </c>
      <c r="C33" s="216" t="s">
        <v>310</v>
      </c>
      <c r="D33" s="61" t="s">
        <v>199</v>
      </c>
      <c r="E33" s="61" t="s">
        <v>199</v>
      </c>
      <c r="F33" s="217">
        <v>2025</v>
      </c>
      <c r="G33" s="217">
        <v>2026</v>
      </c>
      <c r="H33" s="180">
        <v>0</v>
      </c>
      <c r="I33" s="180">
        <v>0</v>
      </c>
      <c r="J33" s="180">
        <v>0</v>
      </c>
      <c r="K33" s="179">
        <v>9.8218200000000007</v>
      </c>
      <c r="L33" s="180">
        <v>0</v>
      </c>
      <c r="M33" s="180">
        <v>0</v>
      </c>
      <c r="N33" s="179">
        <v>0</v>
      </c>
      <c r="O33" s="179">
        <v>9.8218200000000007</v>
      </c>
      <c r="P33" s="179">
        <v>0</v>
      </c>
      <c r="Q33" s="179">
        <v>0</v>
      </c>
      <c r="R33" s="179">
        <v>0</v>
      </c>
      <c r="S33" s="179">
        <v>0</v>
      </c>
      <c r="T33" s="179">
        <v>0</v>
      </c>
      <c r="U33" s="179">
        <v>0</v>
      </c>
      <c r="V33" s="179">
        <v>0</v>
      </c>
      <c r="W33" s="179">
        <v>1.5279201</v>
      </c>
      <c r="X33" s="179">
        <v>0</v>
      </c>
      <c r="Y33" s="179">
        <v>0</v>
      </c>
      <c r="Z33" s="179">
        <f t="shared" si="2"/>
        <v>1.5279201</v>
      </c>
      <c r="AA33" s="179">
        <v>0</v>
      </c>
      <c r="AB33" s="179">
        <v>0</v>
      </c>
      <c r="AC33" s="179">
        <v>0</v>
      </c>
      <c r="AD33" s="179">
        <v>0</v>
      </c>
      <c r="AE33" s="179">
        <f t="shared" si="3"/>
        <v>0</v>
      </c>
      <c r="AF33" s="179">
        <v>0</v>
      </c>
      <c r="AG33" s="179">
        <v>8.2793366596499993</v>
      </c>
      <c r="AH33" s="179">
        <v>0</v>
      </c>
      <c r="AI33" s="179">
        <v>0</v>
      </c>
      <c r="AJ33" s="179">
        <f t="shared" si="4"/>
        <v>8.2793366596499993</v>
      </c>
      <c r="AK33" s="179">
        <v>0</v>
      </c>
      <c r="AL33" s="179">
        <v>0</v>
      </c>
      <c r="AM33" s="179">
        <v>0</v>
      </c>
      <c r="AN33" s="179">
        <v>0</v>
      </c>
      <c r="AO33" s="179">
        <v>0</v>
      </c>
      <c r="AP33" s="179">
        <v>0</v>
      </c>
      <c r="AQ33" s="179">
        <v>0</v>
      </c>
      <c r="AR33" s="179">
        <v>0</v>
      </c>
      <c r="AS33" s="179">
        <v>0</v>
      </c>
      <c r="AT33" s="179">
        <f t="shared" si="5"/>
        <v>0</v>
      </c>
      <c r="AU33" s="179">
        <v>0</v>
      </c>
      <c r="AV33" s="179">
        <v>0</v>
      </c>
      <c r="AW33" s="179">
        <v>0</v>
      </c>
      <c r="AX33" s="179">
        <v>0</v>
      </c>
      <c r="AY33" s="179">
        <f t="shared" si="6"/>
        <v>0</v>
      </c>
      <c r="AZ33" s="181">
        <v>0</v>
      </c>
      <c r="BA33" s="182">
        <f t="shared" si="11"/>
        <v>0</v>
      </c>
      <c r="BB33" s="179">
        <v>0</v>
      </c>
      <c r="BC33" s="179">
        <v>0</v>
      </c>
      <c r="BD33" s="179">
        <f t="shared" si="10"/>
        <v>0</v>
      </c>
      <c r="BE33" s="179">
        <v>0</v>
      </c>
      <c r="BF33" s="179">
        <f t="shared" si="7"/>
        <v>9.8072567596499987</v>
      </c>
      <c r="BG33" s="179">
        <v>0</v>
      </c>
      <c r="BH33" s="179">
        <v>0</v>
      </c>
      <c r="BI33" s="179">
        <f t="shared" si="8"/>
        <v>9.8072567596499987</v>
      </c>
      <c r="BJ33" s="179">
        <v>0</v>
      </c>
      <c r="BK33" s="62" t="s">
        <v>437</v>
      </c>
      <c r="BL33" s="50"/>
      <c r="BM33" s="50"/>
      <c r="BN33" s="44"/>
      <c r="BO33" s="44"/>
      <c r="BP33" s="44"/>
      <c r="BQ33" s="44"/>
    </row>
    <row r="34" spans="1:69" ht="37.5" x14ac:dyDescent="0.25">
      <c r="A34" s="130" t="s">
        <v>344</v>
      </c>
      <c r="B34" s="137" t="s">
        <v>387</v>
      </c>
      <c r="C34" s="216" t="s">
        <v>311</v>
      </c>
      <c r="D34" s="61" t="s">
        <v>199</v>
      </c>
      <c r="E34" s="61" t="s">
        <v>199</v>
      </c>
      <c r="F34" s="217">
        <v>2025</v>
      </c>
      <c r="G34" s="217">
        <v>2025</v>
      </c>
      <c r="H34" s="180">
        <v>0</v>
      </c>
      <c r="I34" s="180">
        <v>0</v>
      </c>
      <c r="J34" s="180">
        <v>0</v>
      </c>
      <c r="K34" s="179">
        <v>0.16500000000000001</v>
      </c>
      <c r="L34" s="180">
        <v>0</v>
      </c>
      <c r="M34" s="180">
        <v>0</v>
      </c>
      <c r="N34" s="179">
        <v>0</v>
      </c>
      <c r="O34" s="179">
        <v>0.16500000000000001</v>
      </c>
      <c r="P34" s="179">
        <v>0</v>
      </c>
      <c r="Q34" s="179">
        <v>0</v>
      </c>
      <c r="R34" s="179">
        <v>0</v>
      </c>
      <c r="S34" s="179">
        <v>0</v>
      </c>
      <c r="T34" s="179">
        <v>0</v>
      </c>
      <c r="U34" s="179">
        <v>0</v>
      </c>
      <c r="V34" s="179">
        <v>0</v>
      </c>
      <c r="W34" s="179">
        <v>0.16500000000000001</v>
      </c>
      <c r="X34" s="179">
        <v>0</v>
      </c>
      <c r="Y34" s="179">
        <v>0</v>
      </c>
      <c r="Z34" s="179">
        <f t="shared" si="2"/>
        <v>0.16500000000000001</v>
      </c>
      <c r="AA34" s="179">
        <v>0</v>
      </c>
      <c r="AB34" s="179">
        <v>0</v>
      </c>
      <c r="AC34" s="179">
        <v>0</v>
      </c>
      <c r="AD34" s="179">
        <v>0</v>
      </c>
      <c r="AE34" s="179">
        <f t="shared" si="3"/>
        <v>0</v>
      </c>
      <c r="AF34" s="179">
        <v>0</v>
      </c>
      <c r="AG34" s="179">
        <v>0</v>
      </c>
      <c r="AH34" s="179">
        <v>0</v>
      </c>
      <c r="AI34" s="179">
        <v>0</v>
      </c>
      <c r="AJ34" s="179">
        <f t="shared" si="4"/>
        <v>0</v>
      </c>
      <c r="AK34" s="179">
        <v>0</v>
      </c>
      <c r="AL34" s="179">
        <v>0</v>
      </c>
      <c r="AM34" s="179">
        <v>0</v>
      </c>
      <c r="AN34" s="179">
        <v>0</v>
      </c>
      <c r="AO34" s="179">
        <v>0</v>
      </c>
      <c r="AP34" s="179">
        <v>0</v>
      </c>
      <c r="AQ34" s="179">
        <v>0</v>
      </c>
      <c r="AR34" s="179">
        <v>0</v>
      </c>
      <c r="AS34" s="179">
        <v>0</v>
      </c>
      <c r="AT34" s="179">
        <f t="shared" si="5"/>
        <v>0</v>
      </c>
      <c r="AU34" s="179">
        <v>0</v>
      </c>
      <c r="AV34" s="179">
        <v>0</v>
      </c>
      <c r="AW34" s="179">
        <v>0</v>
      </c>
      <c r="AX34" s="179">
        <v>0</v>
      </c>
      <c r="AY34" s="179">
        <f t="shared" ref="AY34:AY39" si="12">AV34</f>
        <v>0</v>
      </c>
      <c r="AZ34" s="181">
        <v>0</v>
      </c>
      <c r="BA34" s="182">
        <f t="shared" si="11"/>
        <v>0</v>
      </c>
      <c r="BB34" s="179">
        <v>0</v>
      </c>
      <c r="BC34" s="179">
        <v>0</v>
      </c>
      <c r="BD34" s="179">
        <f t="shared" si="10"/>
        <v>0</v>
      </c>
      <c r="BE34" s="179">
        <v>0</v>
      </c>
      <c r="BF34" s="179">
        <f t="shared" si="7"/>
        <v>0.16500000000000001</v>
      </c>
      <c r="BG34" s="179">
        <v>0</v>
      </c>
      <c r="BH34" s="179">
        <v>0</v>
      </c>
      <c r="BI34" s="179">
        <f t="shared" si="8"/>
        <v>0.16500000000000001</v>
      </c>
      <c r="BJ34" s="179">
        <v>0</v>
      </c>
      <c r="BK34" s="232" t="s">
        <v>436</v>
      </c>
      <c r="BL34" s="50"/>
      <c r="BM34" s="50"/>
      <c r="BN34" s="44"/>
      <c r="BO34" s="44"/>
      <c r="BP34" s="44"/>
      <c r="BQ34" s="44"/>
    </row>
    <row r="35" spans="1:69" ht="37.5" x14ac:dyDescent="0.25">
      <c r="A35" s="130" t="s">
        <v>345</v>
      </c>
      <c r="B35" s="137" t="s">
        <v>388</v>
      </c>
      <c r="C35" s="216" t="s">
        <v>312</v>
      </c>
      <c r="D35" s="61" t="s">
        <v>199</v>
      </c>
      <c r="E35" s="61" t="s">
        <v>199</v>
      </c>
      <c r="F35" s="217">
        <v>2025</v>
      </c>
      <c r="G35" s="217">
        <v>2025</v>
      </c>
      <c r="H35" s="180">
        <v>0</v>
      </c>
      <c r="I35" s="180">
        <v>0</v>
      </c>
      <c r="J35" s="180">
        <v>0</v>
      </c>
      <c r="K35" s="179">
        <v>8.2713333000000002</v>
      </c>
      <c r="L35" s="180">
        <v>0</v>
      </c>
      <c r="M35" s="180">
        <v>0</v>
      </c>
      <c r="N35" s="179">
        <v>0</v>
      </c>
      <c r="O35" s="179">
        <v>8.2713333000000002</v>
      </c>
      <c r="P35" s="179">
        <v>0</v>
      </c>
      <c r="Q35" s="179">
        <v>0</v>
      </c>
      <c r="R35" s="179">
        <v>0</v>
      </c>
      <c r="S35" s="179">
        <v>0</v>
      </c>
      <c r="T35" s="179">
        <v>0</v>
      </c>
      <c r="U35" s="179">
        <v>0</v>
      </c>
      <c r="V35" s="179">
        <v>0</v>
      </c>
      <c r="W35" s="179">
        <v>8.2713333000000002</v>
      </c>
      <c r="X35" s="179">
        <v>0</v>
      </c>
      <c r="Y35" s="179">
        <v>0</v>
      </c>
      <c r="Z35" s="179">
        <f t="shared" si="2"/>
        <v>8.2713333000000002</v>
      </c>
      <c r="AA35" s="179">
        <v>0</v>
      </c>
      <c r="AB35" s="179">
        <v>0</v>
      </c>
      <c r="AC35" s="179">
        <v>0</v>
      </c>
      <c r="AD35" s="179">
        <v>0</v>
      </c>
      <c r="AE35" s="179">
        <f t="shared" si="3"/>
        <v>0</v>
      </c>
      <c r="AF35" s="179">
        <v>0</v>
      </c>
      <c r="AG35" s="179">
        <v>0</v>
      </c>
      <c r="AH35" s="179">
        <v>0</v>
      </c>
      <c r="AI35" s="179">
        <v>0</v>
      </c>
      <c r="AJ35" s="179">
        <f t="shared" si="4"/>
        <v>0</v>
      </c>
      <c r="AK35" s="179">
        <v>0</v>
      </c>
      <c r="AL35" s="179">
        <v>0</v>
      </c>
      <c r="AM35" s="179">
        <v>0</v>
      </c>
      <c r="AN35" s="179">
        <v>0</v>
      </c>
      <c r="AO35" s="179">
        <v>0</v>
      </c>
      <c r="AP35" s="179">
        <v>0</v>
      </c>
      <c r="AQ35" s="179">
        <v>0</v>
      </c>
      <c r="AR35" s="179">
        <v>0</v>
      </c>
      <c r="AS35" s="179">
        <v>0</v>
      </c>
      <c r="AT35" s="179">
        <f t="shared" si="5"/>
        <v>0</v>
      </c>
      <c r="AU35" s="179">
        <v>0</v>
      </c>
      <c r="AV35" s="179">
        <v>0</v>
      </c>
      <c r="AW35" s="179">
        <v>0</v>
      </c>
      <c r="AX35" s="179">
        <v>0</v>
      </c>
      <c r="AY35" s="179">
        <f t="shared" si="12"/>
        <v>0</v>
      </c>
      <c r="AZ35" s="181">
        <v>0</v>
      </c>
      <c r="BA35" s="182">
        <f t="shared" si="11"/>
        <v>0</v>
      </c>
      <c r="BB35" s="179">
        <v>0</v>
      </c>
      <c r="BC35" s="179">
        <v>0</v>
      </c>
      <c r="BD35" s="179">
        <f t="shared" si="10"/>
        <v>0</v>
      </c>
      <c r="BE35" s="179">
        <v>0</v>
      </c>
      <c r="BF35" s="179">
        <f t="shared" si="7"/>
        <v>8.2713333000000002</v>
      </c>
      <c r="BG35" s="179">
        <v>0</v>
      </c>
      <c r="BH35" s="179">
        <v>0</v>
      </c>
      <c r="BI35" s="179">
        <f t="shared" si="8"/>
        <v>8.2713333000000002</v>
      </c>
      <c r="BJ35" s="179">
        <v>0</v>
      </c>
      <c r="BK35" s="232" t="s">
        <v>436</v>
      </c>
      <c r="BL35" s="50"/>
      <c r="BM35" s="50"/>
      <c r="BN35" s="44"/>
      <c r="BO35" s="44"/>
      <c r="BP35" s="44"/>
      <c r="BQ35" s="44"/>
    </row>
    <row r="36" spans="1:69" ht="37.5" x14ac:dyDescent="0.25">
      <c r="A36" s="130" t="s">
        <v>346</v>
      </c>
      <c r="B36" s="137" t="s">
        <v>389</v>
      </c>
      <c r="C36" s="216" t="s">
        <v>313</v>
      </c>
      <c r="D36" s="61" t="s">
        <v>199</v>
      </c>
      <c r="E36" s="61" t="s">
        <v>199</v>
      </c>
      <c r="F36" s="217">
        <v>2025</v>
      </c>
      <c r="G36" s="217">
        <v>2025</v>
      </c>
      <c r="H36" s="180">
        <v>0</v>
      </c>
      <c r="I36" s="180">
        <v>0</v>
      </c>
      <c r="J36" s="180">
        <v>0</v>
      </c>
      <c r="K36" s="179">
        <v>6.1749999899999999</v>
      </c>
      <c r="L36" s="180">
        <v>0</v>
      </c>
      <c r="M36" s="180">
        <v>0</v>
      </c>
      <c r="N36" s="179">
        <v>0</v>
      </c>
      <c r="O36" s="179">
        <v>6.1749999899999999</v>
      </c>
      <c r="P36" s="179">
        <v>0</v>
      </c>
      <c r="Q36" s="179">
        <v>0</v>
      </c>
      <c r="R36" s="179">
        <v>0</v>
      </c>
      <c r="S36" s="179">
        <v>0</v>
      </c>
      <c r="T36" s="179">
        <v>0</v>
      </c>
      <c r="U36" s="179">
        <v>0</v>
      </c>
      <c r="V36" s="179">
        <v>0</v>
      </c>
      <c r="W36" s="179">
        <v>6.1749999899999999</v>
      </c>
      <c r="X36" s="179">
        <v>0</v>
      </c>
      <c r="Y36" s="179">
        <v>0</v>
      </c>
      <c r="Z36" s="179">
        <f t="shared" si="2"/>
        <v>6.1749999899999999</v>
      </c>
      <c r="AA36" s="179">
        <v>0</v>
      </c>
      <c r="AB36" s="179">
        <v>0</v>
      </c>
      <c r="AC36" s="179">
        <v>0</v>
      </c>
      <c r="AD36" s="179">
        <v>0</v>
      </c>
      <c r="AE36" s="179">
        <f t="shared" si="3"/>
        <v>0</v>
      </c>
      <c r="AF36" s="179">
        <v>0</v>
      </c>
      <c r="AG36" s="179">
        <v>0</v>
      </c>
      <c r="AH36" s="179">
        <v>0</v>
      </c>
      <c r="AI36" s="179">
        <v>0</v>
      </c>
      <c r="AJ36" s="179">
        <f t="shared" si="4"/>
        <v>0</v>
      </c>
      <c r="AK36" s="179">
        <v>0</v>
      </c>
      <c r="AL36" s="179">
        <v>0</v>
      </c>
      <c r="AM36" s="179">
        <v>0</v>
      </c>
      <c r="AN36" s="179">
        <v>0</v>
      </c>
      <c r="AO36" s="179">
        <v>0</v>
      </c>
      <c r="AP36" s="179">
        <v>0</v>
      </c>
      <c r="AQ36" s="179">
        <v>0</v>
      </c>
      <c r="AR36" s="179">
        <v>0</v>
      </c>
      <c r="AS36" s="179">
        <v>0</v>
      </c>
      <c r="AT36" s="179">
        <f t="shared" si="5"/>
        <v>0</v>
      </c>
      <c r="AU36" s="179">
        <v>0</v>
      </c>
      <c r="AV36" s="179">
        <v>0</v>
      </c>
      <c r="AW36" s="179">
        <v>0</v>
      </c>
      <c r="AX36" s="179">
        <v>0</v>
      </c>
      <c r="AY36" s="179">
        <f t="shared" si="12"/>
        <v>0</v>
      </c>
      <c r="AZ36" s="181">
        <v>0</v>
      </c>
      <c r="BA36" s="182">
        <f t="shared" si="11"/>
        <v>0</v>
      </c>
      <c r="BB36" s="179">
        <v>0</v>
      </c>
      <c r="BC36" s="179">
        <v>0</v>
      </c>
      <c r="BD36" s="179">
        <f t="shared" si="10"/>
        <v>0</v>
      </c>
      <c r="BE36" s="179">
        <v>0</v>
      </c>
      <c r="BF36" s="179">
        <f t="shared" si="7"/>
        <v>6.1749999899999999</v>
      </c>
      <c r="BG36" s="179">
        <v>0</v>
      </c>
      <c r="BH36" s="179">
        <v>0</v>
      </c>
      <c r="BI36" s="179">
        <f t="shared" si="8"/>
        <v>6.1749999899999999</v>
      </c>
      <c r="BJ36" s="179">
        <v>0</v>
      </c>
      <c r="BK36" s="232" t="s">
        <v>436</v>
      </c>
      <c r="BL36" s="50"/>
      <c r="BM36" s="50"/>
      <c r="BN36" s="44"/>
      <c r="BO36" s="44"/>
      <c r="BP36" s="44"/>
      <c r="BQ36" s="44"/>
    </row>
    <row r="37" spans="1:69" ht="18.75" x14ac:dyDescent="0.25">
      <c r="A37" s="130" t="s">
        <v>347</v>
      </c>
      <c r="B37" s="137" t="s">
        <v>390</v>
      </c>
      <c r="C37" s="216" t="s">
        <v>314</v>
      </c>
      <c r="D37" s="61" t="s">
        <v>199</v>
      </c>
      <c r="E37" s="61" t="s">
        <v>199</v>
      </c>
      <c r="F37" s="217">
        <v>2025</v>
      </c>
      <c r="G37" s="217">
        <v>2025</v>
      </c>
      <c r="H37" s="180">
        <v>0</v>
      </c>
      <c r="I37" s="180">
        <v>0</v>
      </c>
      <c r="J37" s="180">
        <v>0</v>
      </c>
      <c r="K37" s="179">
        <v>4.5973500099999995</v>
      </c>
      <c r="L37" s="180">
        <v>0</v>
      </c>
      <c r="M37" s="180">
        <v>0</v>
      </c>
      <c r="N37" s="179">
        <v>0</v>
      </c>
      <c r="O37" s="179">
        <v>4.5973500099999995</v>
      </c>
      <c r="P37" s="179">
        <v>0</v>
      </c>
      <c r="Q37" s="179">
        <v>0</v>
      </c>
      <c r="R37" s="179">
        <v>0</v>
      </c>
      <c r="S37" s="179">
        <v>0</v>
      </c>
      <c r="T37" s="179">
        <v>0</v>
      </c>
      <c r="U37" s="179">
        <v>0</v>
      </c>
      <c r="V37" s="179">
        <v>0</v>
      </c>
      <c r="W37" s="179">
        <v>4.5973500099999995</v>
      </c>
      <c r="X37" s="179">
        <v>0</v>
      </c>
      <c r="Y37" s="179">
        <v>0</v>
      </c>
      <c r="Z37" s="179">
        <f t="shared" si="2"/>
        <v>4.5973500099999995</v>
      </c>
      <c r="AA37" s="179">
        <v>0</v>
      </c>
      <c r="AB37" s="179">
        <v>0</v>
      </c>
      <c r="AC37" s="179">
        <v>0</v>
      </c>
      <c r="AD37" s="179">
        <v>0</v>
      </c>
      <c r="AE37" s="179">
        <f t="shared" si="3"/>
        <v>0</v>
      </c>
      <c r="AF37" s="179">
        <v>0</v>
      </c>
      <c r="AG37" s="179">
        <v>0</v>
      </c>
      <c r="AH37" s="179">
        <v>0</v>
      </c>
      <c r="AI37" s="179">
        <v>0</v>
      </c>
      <c r="AJ37" s="179">
        <f t="shared" si="4"/>
        <v>0</v>
      </c>
      <c r="AK37" s="179">
        <v>0</v>
      </c>
      <c r="AL37" s="179">
        <v>0</v>
      </c>
      <c r="AM37" s="179">
        <v>0</v>
      </c>
      <c r="AN37" s="179">
        <v>0</v>
      </c>
      <c r="AO37" s="179">
        <v>0</v>
      </c>
      <c r="AP37" s="179">
        <v>0</v>
      </c>
      <c r="AQ37" s="179">
        <v>0</v>
      </c>
      <c r="AR37" s="179">
        <v>0</v>
      </c>
      <c r="AS37" s="179">
        <v>0</v>
      </c>
      <c r="AT37" s="179">
        <f t="shared" si="5"/>
        <v>0</v>
      </c>
      <c r="AU37" s="179">
        <v>0</v>
      </c>
      <c r="AV37" s="179">
        <v>0</v>
      </c>
      <c r="AW37" s="179">
        <v>0</v>
      </c>
      <c r="AX37" s="179">
        <v>0</v>
      </c>
      <c r="AY37" s="179">
        <f t="shared" si="12"/>
        <v>0</v>
      </c>
      <c r="AZ37" s="181">
        <v>0</v>
      </c>
      <c r="BA37" s="182">
        <f t="shared" si="11"/>
        <v>0</v>
      </c>
      <c r="BB37" s="179">
        <v>0</v>
      </c>
      <c r="BC37" s="179">
        <v>0</v>
      </c>
      <c r="BD37" s="179">
        <f t="shared" si="10"/>
        <v>0</v>
      </c>
      <c r="BE37" s="179">
        <v>0</v>
      </c>
      <c r="BF37" s="179">
        <f t="shared" si="7"/>
        <v>4.5973500099999995</v>
      </c>
      <c r="BG37" s="179">
        <v>0</v>
      </c>
      <c r="BH37" s="179">
        <v>0</v>
      </c>
      <c r="BI37" s="179">
        <f t="shared" si="8"/>
        <v>4.5973500099999995</v>
      </c>
      <c r="BJ37" s="179">
        <v>0</v>
      </c>
      <c r="BK37" s="232" t="s">
        <v>436</v>
      </c>
      <c r="BL37" s="50"/>
      <c r="BM37" s="50"/>
      <c r="BN37" s="44"/>
      <c r="BO37" s="44"/>
      <c r="BP37" s="44"/>
      <c r="BQ37" s="44"/>
    </row>
    <row r="38" spans="1:69" ht="18.75" x14ac:dyDescent="0.25">
      <c r="A38" s="130" t="s">
        <v>348</v>
      </c>
      <c r="B38" s="137" t="s">
        <v>391</v>
      </c>
      <c r="C38" s="216" t="s">
        <v>315</v>
      </c>
      <c r="D38" s="61" t="s">
        <v>199</v>
      </c>
      <c r="E38" s="61" t="s">
        <v>199</v>
      </c>
      <c r="F38" s="217">
        <v>2025</v>
      </c>
      <c r="G38" s="217">
        <v>2025</v>
      </c>
      <c r="H38" s="180">
        <v>0</v>
      </c>
      <c r="I38" s="180">
        <v>0</v>
      </c>
      <c r="J38" s="180">
        <v>0</v>
      </c>
      <c r="K38" s="179">
        <v>6.4341043200000003</v>
      </c>
      <c r="L38" s="180">
        <v>0</v>
      </c>
      <c r="M38" s="180">
        <v>0</v>
      </c>
      <c r="N38" s="179">
        <v>0</v>
      </c>
      <c r="O38" s="179">
        <v>6.4341043200000003</v>
      </c>
      <c r="P38" s="179">
        <v>0</v>
      </c>
      <c r="Q38" s="179">
        <v>0</v>
      </c>
      <c r="R38" s="179">
        <v>0</v>
      </c>
      <c r="S38" s="179">
        <v>0</v>
      </c>
      <c r="T38" s="179">
        <v>0</v>
      </c>
      <c r="U38" s="179">
        <v>0</v>
      </c>
      <c r="V38" s="179">
        <v>0</v>
      </c>
      <c r="W38" s="179">
        <v>6.4341043200000003</v>
      </c>
      <c r="X38" s="179">
        <v>0</v>
      </c>
      <c r="Y38" s="179">
        <v>0</v>
      </c>
      <c r="Z38" s="179">
        <f t="shared" si="2"/>
        <v>6.4341043200000003</v>
      </c>
      <c r="AA38" s="179">
        <v>0</v>
      </c>
      <c r="AB38" s="179">
        <v>0</v>
      </c>
      <c r="AC38" s="179">
        <v>0</v>
      </c>
      <c r="AD38" s="179">
        <v>0</v>
      </c>
      <c r="AE38" s="179">
        <f t="shared" si="3"/>
        <v>0</v>
      </c>
      <c r="AF38" s="179">
        <v>0</v>
      </c>
      <c r="AG38" s="179">
        <v>0</v>
      </c>
      <c r="AH38" s="179">
        <v>0</v>
      </c>
      <c r="AI38" s="179">
        <v>0</v>
      </c>
      <c r="AJ38" s="179">
        <f t="shared" si="4"/>
        <v>0</v>
      </c>
      <c r="AK38" s="179">
        <v>0</v>
      </c>
      <c r="AL38" s="179">
        <v>0</v>
      </c>
      <c r="AM38" s="179">
        <v>0</v>
      </c>
      <c r="AN38" s="179">
        <v>0</v>
      </c>
      <c r="AO38" s="179">
        <v>0</v>
      </c>
      <c r="AP38" s="179">
        <v>0</v>
      </c>
      <c r="AQ38" s="179">
        <v>0</v>
      </c>
      <c r="AR38" s="179">
        <v>0</v>
      </c>
      <c r="AS38" s="179">
        <v>0</v>
      </c>
      <c r="AT38" s="179">
        <f t="shared" si="5"/>
        <v>0</v>
      </c>
      <c r="AU38" s="179">
        <v>0</v>
      </c>
      <c r="AV38" s="179">
        <v>0</v>
      </c>
      <c r="AW38" s="179">
        <v>0</v>
      </c>
      <c r="AX38" s="179">
        <v>0</v>
      </c>
      <c r="AY38" s="179">
        <f t="shared" si="12"/>
        <v>0</v>
      </c>
      <c r="AZ38" s="181">
        <v>0</v>
      </c>
      <c r="BA38" s="182">
        <f t="shared" si="11"/>
        <v>0</v>
      </c>
      <c r="BB38" s="179">
        <v>0</v>
      </c>
      <c r="BC38" s="179">
        <v>0</v>
      </c>
      <c r="BD38" s="179">
        <f t="shared" si="10"/>
        <v>0</v>
      </c>
      <c r="BE38" s="179">
        <v>0</v>
      </c>
      <c r="BF38" s="179">
        <f t="shared" si="7"/>
        <v>6.4341043200000003</v>
      </c>
      <c r="BG38" s="179">
        <v>0</v>
      </c>
      <c r="BH38" s="179">
        <v>0</v>
      </c>
      <c r="BI38" s="179">
        <f t="shared" si="8"/>
        <v>6.4341043200000003</v>
      </c>
      <c r="BJ38" s="179">
        <v>0</v>
      </c>
      <c r="BK38" s="232" t="s">
        <v>436</v>
      </c>
      <c r="BL38" s="50"/>
      <c r="BM38" s="50"/>
      <c r="BN38" s="44"/>
      <c r="BO38" s="44"/>
      <c r="BP38" s="44"/>
      <c r="BQ38" s="44"/>
    </row>
    <row r="39" spans="1:69" ht="43.5" customHeight="1" x14ac:dyDescent="0.25">
      <c r="A39" s="130" t="s">
        <v>349</v>
      </c>
      <c r="B39" s="137" t="s">
        <v>392</v>
      </c>
      <c r="C39" s="216" t="s">
        <v>316</v>
      </c>
      <c r="D39" s="61" t="s">
        <v>199</v>
      </c>
      <c r="E39" s="61" t="s">
        <v>199</v>
      </c>
      <c r="F39" s="217">
        <v>2025</v>
      </c>
      <c r="G39" s="217">
        <v>2025</v>
      </c>
      <c r="H39" s="180">
        <v>0</v>
      </c>
      <c r="I39" s="180">
        <v>0</v>
      </c>
      <c r="J39" s="180">
        <v>0</v>
      </c>
      <c r="K39" s="179">
        <v>17.225249999999999</v>
      </c>
      <c r="L39" s="180">
        <v>0</v>
      </c>
      <c r="M39" s="180">
        <v>0</v>
      </c>
      <c r="N39" s="179">
        <v>0</v>
      </c>
      <c r="O39" s="179">
        <v>17.225249999999999</v>
      </c>
      <c r="P39" s="179">
        <v>0</v>
      </c>
      <c r="Q39" s="179">
        <v>0</v>
      </c>
      <c r="R39" s="179">
        <v>0</v>
      </c>
      <c r="S39" s="179">
        <v>0</v>
      </c>
      <c r="T39" s="179">
        <v>0</v>
      </c>
      <c r="U39" s="179">
        <v>0</v>
      </c>
      <c r="V39" s="179">
        <v>0</v>
      </c>
      <c r="W39" s="179">
        <v>17.225249999999999</v>
      </c>
      <c r="X39" s="179">
        <v>0</v>
      </c>
      <c r="Y39" s="179">
        <v>0</v>
      </c>
      <c r="Z39" s="179">
        <f t="shared" si="2"/>
        <v>17.225249999999999</v>
      </c>
      <c r="AA39" s="179">
        <v>0</v>
      </c>
      <c r="AB39" s="179">
        <v>0</v>
      </c>
      <c r="AC39" s="179">
        <v>0</v>
      </c>
      <c r="AD39" s="179">
        <v>0</v>
      </c>
      <c r="AE39" s="179">
        <f>AB39</f>
        <v>0</v>
      </c>
      <c r="AF39" s="179">
        <v>0</v>
      </c>
      <c r="AG39" s="179">
        <v>0</v>
      </c>
      <c r="AH39" s="179">
        <v>0</v>
      </c>
      <c r="AI39" s="179">
        <v>0</v>
      </c>
      <c r="AJ39" s="179">
        <f t="shared" si="4"/>
        <v>0</v>
      </c>
      <c r="AK39" s="179">
        <v>0</v>
      </c>
      <c r="AL39" s="179">
        <v>0</v>
      </c>
      <c r="AM39" s="179">
        <v>0</v>
      </c>
      <c r="AN39" s="179">
        <v>0</v>
      </c>
      <c r="AO39" s="179">
        <v>0</v>
      </c>
      <c r="AP39" s="179">
        <v>0</v>
      </c>
      <c r="AQ39" s="179">
        <v>0</v>
      </c>
      <c r="AR39" s="179">
        <v>0</v>
      </c>
      <c r="AS39" s="179">
        <v>0</v>
      </c>
      <c r="AT39" s="179">
        <f t="shared" si="5"/>
        <v>0</v>
      </c>
      <c r="AU39" s="179">
        <v>0</v>
      </c>
      <c r="AV39" s="179">
        <v>0</v>
      </c>
      <c r="AW39" s="179">
        <v>0</v>
      </c>
      <c r="AX39" s="179">
        <v>0</v>
      </c>
      <c r="AY39" s="179">
        <f t="shared" si="12"/>
        <v>0</v>
      </c>
      <c r="AZ39" s="181">
        <v>0</v>
      </c>
      <c r="BA39" s="182">
        <f t="shared" si="11"/>
        <v>0</v>
      </c>
      <c r="BB39" s="179">
        <v>0</v>
      </c>
      <c r="BC39" s="179">
        <v>0</v>
      </c>
      <c r="BD39" s="179">
        <f t="shared" si="10"/>
        <v>0</v>
      </c>
      <c r="BE39" s="179">
        <v>0</v>
      </c>
      <c r="BF39" s="179">
        <f t="shared" si="7"/>
        <v>17.225249999999999</v>
      </c>
      <c r="BG39" s="179">
        <v>0</v>
      </c>
      <c r="BH39" s="179">
        <v>0</v>
      </c>
      <c r="BI39" s="179">
        <f t="shared" si="8"/>
        <v>17.225249999999999</v>
      </c>
      <c r="BJ39" s="179">
        <v>0</v>
      </c>
      <c r="BK39" s="62"/>
      <c r="BL39" s="50"/>
      <c r="BM39" s="50"/>
      <c r="BN39" s="44"/>
      <c r="BO39" s="44"/>
      <c r="BP39" s="44"/>
      <c r="BQ39" s="44"/>
    </row>
    <row r="40" spans="1:69" s="43" customFormat="1" x14ac:dyDescent="0.25">
      <c r="A40" s="139">
        <v>2</v>
      </c>
      <c r="B40" s="136" t="s">
        <v>122</v>
      </c>
      <c r="C40" s="60"/>
      <c r="D40" s="60"/>
      <c r="E40" s="140"/>
      <c r="F40" s="140"/>
      <c r="G40" s="140"/>
      <c r="H40" s="200">
        <f>SUM(H41:H59)</f>
        <v>206.51451332522325</v>
      </c>
      <c r="I40" s="200">
        <f t="shared" ref="I40:BJ40" si="13">SUM(I41:I59)</f>
        <v>0</v>
      </c>
      <c r="J40" s="200">
        <f t="shared" si="13"/>
        <v>0</v>
      </c>
      <c r="K40" s="200">
        <f t="shared" si="13"/>
        <v>204.86100099999999</v>
      </c>
      <c r="L40" s="200">
        <f t="shared" si="13"/>
        <v>0</v>
      </c>
      <c r="M40" s="200">
        <f t="shared" si="13"/>
        <v>0</v>
      </c>
      <c r="N40" s="200">
        <f t="shared" si="13"/>
        <v>213.55669010999998</v>
      </c>
      <c r="O40" s="200">
        <f t="shared" si="13"/>
        <v>204.86083333003518</v>
      </c>
      <c r="P40" s="200">
        <f t="shared" si="13"/>
        <v>123.892698</v>
      </c>
      <c r="Q40" s="200">
        <f t="shared" si="13"/>
        <v>63.508101000000003</v>
      </c>
      <c r="R40" s="200">
        <f t="shared" si="13"/>
        <v>172.74217010999996</v>
      </c>
      <c r="S40" s="200">
        <f t="shared" si="13"/>
        <v>0</v>
      </c>
      <c r="T40" s="200">
        <f t="shared" si="13"/>
        <v>0</v>
      </c>
      <c r="U40" s="200">
        <f t="shared" si="13"/>
        <v>172.74217010999996</v>
      </c>
      <c r="V40" s="200">
        <f t="shared" si="13"/>
        <v>0</v>
      </c>
      <c r="W40" s="200">
        <f t="shared" si="13"/>
        <v>135.00044300000002</v>
      </c>
      <c r="X40" s="200">
        <f t="shared" si="13"/>
        <v>0</v>
      </c>
      <c r="Y40" s="200">
        <f t="shared" si="13"/>
        <v>0</v>
      </c>
      <c r="Z40" s="200">
        <f t="shared" si="13"/>
        <v>135.00044300000002</v>
      </c>
      <c r="AA40" s="200">
        <f t="shared" si="13"/>
        <v>0</v>
      </c>
      <c r="AB40" s="200">
        <f t="shared" si="13"/>
        <v>0</v>
      </c>
      <c r="AC40" s="200">
        <f t="shared" si="13"/>
        <v>0</v>
      </c>
      <c r="AD40" s="200">
        <f t="shared" si="13"/>
        <v>0</v>
      </c>
      <c r="AE40" s="200">
        <f t="shared" si="13"/>
        <v>0</v>
      </c>
      <c r="AF40" s="200">
        <f t="shared" si="13"/>
        <v>0</v>
      </c>
      <c r="AG40" s="200">
        <f t="shared" si="13"/>
        <v>24.410640000000001</v>
      </c>
      <c r="AH40" s="200">
        <f t="shared" si="13"/>
        <v>0</v>
      </c>
      <c r="AI40" s="200">
        <f t="shared" si="13"/>
        <v>0</v>
      </c>
      <c r="AJ40" s="200">
        <f t="shared" si="13"/>
        <v>24.410640000000001</v>
      </c>
      <c r="AK40" s="200">
        <f t="shared" si="13"/>
        <v>0</v>
      </c>
      <c r="AL40" s="200">
        <f t="shared" si="13"/>
        <v>0</v>
      </c>
      <c r="AM40" s="200">
        <f t="shared" si="13"/>
        <v>0</v>
      </c>
      <c r="AN40" s="200">
        <f t="shared" si="13"/>
        <v>0</v>
      </c>
      <c r="AO40" s="200">
        <f t="shared" si="13"/>
        <v>0</v>
      </c>
      <c r="AP40" s="200">
        <f t="shared" si="13"/>
        <v>0</v>
      </c>
      <c r="AQ40" s="200">
        <f t="shared" si="13"/>
        <v>6.3995519999999999</v>
      </c>
      <c r="AR40" s="200">
        <f t="shared" si="13"/>
        <v>0</v>
      </c>
      <c r="AS40" s="200">
        <f t="shared" si="13"/>
        <v>0</v>
      </c>
      <c r="AT40" s="200">
        <f t="shared" si="13"/>
        <v>6.3995519999999999</v>
      </c>
      <c r="AU40" s="200">
        <f t="shared" si="13"/>
        <v>0</v>
      </c>
      <c r="AV40" s="200">
        <f t="shared" si="13"/>
        <v>1.65534</v>
      </c>
      <c r="AW40" s="200">
        <f t="shared" si="13"/>
        <v>0</v>
      </c>
      <c r="AX40" s="200">
        <f t="shared" si="13"/>
        <v>0</v>
      </c>
      <c r="AY40" s="200">
        <f t="shared" si="13"/>
        <v>1.65534</v>
      </c>
      <c r="AZ40" s="200">
        <f t="shared" si="13"/>
        <v>0</v>
      </c>
      <c r="BA40" s="200">
        <f t="shared" si="13"/>
        <v>172.74217010999996</v>
      </c>
      <c r="BB40" s="200">
        <f t="shared" si="13"/>
        <v>0</v>
      </c>
      <c r="BC40" s="200">
        <f t="shared" si="13"/>
        <v>0</v>
      </c>
      <c r="BD40" s="200">
        <f t="shared" si="13"/>
        <v>172.74217010999996</v>
      </c>
      <c r="BE40" s="200">
        <f t="shared" si="13"/>
        <v>0</v>
      </c>
      <c r="BF40" s="200">
        <f t="shared" si="13"/>
        <v>167.46597499999999</v>
      </c>
      <c r="BG40" s="200">
        <f t="shared" si="13"/>
        <v>0</v>
      </c>
      <c r="BH40" s="200">
        <f t="shared" si="13"/>
        <v>0</v>
      </c>
      <c r="BI40" s="200">
        <f t="shared" si="13"/>
        <v>167.46597499999999</v>
      </c>
      <c r="BJ40" s="200">
        <f t="shared" si="13"/>
        <v>0</v>
      </c>
      <c r="BK40" s="62"/>
      <c r="BL40" s="50"/>
      <c r="BM40" s="50"/>
      <c r="BN40" s="44"/>
      <c r="BO40" s="44"/>
      <c r="BP40" s="44"/>
      <c r="BQ40" s="44"/>
    </row>
    <row r="41" spans="1:69" ht="36.75" customHeight="1" x14ac:dyDescent="0.25">
      <c r="A41" s="130" t="s">
        <v>54</v>
      </c>
      <c r="B41" s="141" t="s">
        <v>393</v>
      </c>
      <c r="C41" s="210" t="s">
        <v>151</v>
      </c>
      <c r="D41" s="211">
        <v>2024</v>
      </c>
      <c r="E41" s="211">
        <v>2025</v>
      </c>
      <c r="F41" s="211">
        <v>2025</v>
      </c>
      <c r="G41" s="211">
        <v>2025</v>
      </c>
      <c r="H41" s="179">
        <v>6.1795723899999988</v>
      </c>
      <c r="I41" s="180">
        <v>0</v>
      </c>
      <c r="J41" s="180">
        <v>0</v>
      </c>
      <c r="K41" s="179">
        <v>33.97</v>
      </c>
      <c r="L41" s="180">
        <v>0</v>
      </c>
      <c r="M41" s="180">
        <v>0</v>
      </c>
      <c r="N41" s="179">
        <v>6.4391144300000001</v>
      </c>
      <c r="O41" s="179">
        <v>33.97</v>
      </c>
      <c r="P41" s="179">
        <v>0</v>
      </c>
      <c r="Q41" s="179">
        <v>0</v>
      </c>
      <c r="R41" s="179">
        <v>6.4391144300000001</v>
      </c>
      <c r="S41" s="179">
        <v>0</v>
      </c>
      <c r="T41" s="179">
        <v>0</v>
      </c>
      <c r="U41" s="179">
        <f>R41</f>
        <v>6.4391144300000001</v>
      </c>
      <c r="V41" s="179">
        <v>0</v>
      </c>
      <c r="W41" s="179">
        <v>33.97</v>
      </c>
      <c r="X41" s="179">
        <v>0</v>
      </c>
      <c r="Y41" s="179">
        <v>0</v>
      </c>
      <c r="Z41" s="179">
        <f t="shared" si="2"/>
        <v>33.97</v>
      </c>
      <c r="AA41" s="179">
        <v>0</v>
      </c>
      <c r="AB41" s="179">
        <v>0</v>
      </c>
      <c r="AC41" s="179">
        <v>0</v>
      </c>
      <c r="AD41" s="179">
        <v>0</v>
      </c>
      <c r="AE41" s="179">
        <f>AB41</f>
        <v>0</v>
      </c>
      <c r="AF41" s="179">
        <v>0</v>
      </c>
      <c r="AG41" s="179">
        <v>0</v>
      </c>
      <c r="AH41" s="179">
        <v>0</v>
      </c>
      <c r="AI41" s="179">
        <v>0</v>
      </c>
      <c r="AJ41" s="179">
        <f>AG41</f>
        <v>0</v>
      </c>
      <c r="AK41" s="179">
        <v>0</v>
      </c>
      <c r="AL41" s="179">
        <v>0</v>
      </c>
      <c r="AM41" s="179">
        <v>0</v>
      </c>
      <c r="AN41" s="179">
        <v>0</v>
      </c>
      <c r="AO41" s="179">
        <v>0</v>
      </c>
      <c r="AP41" s="179">
        <v>0</v>
      </c>
      <c r="AQ41" s="179">
        <v>0</v>
      </c>
      <c r="AR41" s="179">
        <v>0</v>
      </c>
      <c r="AS41" s="179">
        <v>0</v>
      </c>
      <c r="AT41" s="179">
        <f t="shared" si="5"/>
        <v>0</v>
      </c>
      <c r="AU41" s="179">
        <v>0</v>
      </c>
      <c r="AV41" s="179">
        <v>0</v>
      </c>
      <c r="AW41" s="179">
        <v>0</v>
      </c>
      <c r="AX41" s="179">
        <v>0</v>
      </c>
      <c r="AY41" s="179">
        <f t="shared" ref="AY41:AY53" si="14">AV41</f>
        <v>0</v>
      </c>
      <c r="AZ41" s="181">
        <v>0</v>
      </c>
      <c r="BA41" s="182">
        <f t="shared" si="11"/>
        <v>6.4391144300000001</v>
      </c>
      <c r="BB41" s="179">
        <v>0</v>
      </c>
      <c r="BC41" s="179">
        <v>0</v>
      </c>
      <c r="BD41" s="179">
        <f t="shared" si="10"/>
        <v>6.4391144300000001</v>
      </c>
      <c r="BE41" s="179">
        <v>0</v>
      </c>
      <c r="BF41" s="179">
        <f t="shared" si="7"/>
        <v>33.97</v>
      </c>
      <c r="BG41" s="179">
        <v>0</v>
      </c>
      <c r="BH41" s="179">
        <v>0</v>
      </c>
      <c r="BI41" s="179">
        <f t="shared" si="8"/>
        <v>33.97</v>
      </c>
      <c r="BJ41" s="179">
        <v>0</v>
      </c>
      <c r="BK41" s="232" t="s">
        <v>436</v>
      </c>
      <c r="BL41" s="50"/>
      <c r="BM41" s="50"/>
      <c r="BN41" s="44"/>
      <c r="BO41" s="44"/>
      <c r="BP41" s="44"/>
      <c r="BQ41" s="44"/>
    </row>
    <row r="42" spans="1:69" ht="78.75" x14ac:dyDescent="0.25">
      <c r="A42" s="130" t="s">
        <v>56</v>
      </c>
      <c r="B42" s="141" t="s">
        <v>394</v>
      </c>
      <c r="C42" s="216" t="s">
        <v>188</v>
      </c>
      <c r="D42" s="211">
        <v>2025</v>
      </c>
      <c r="E42" s="211">
        <v>2025</v>
      </c>
      <c r="F42" s="217">
        <v>2025</v>
      </c>
      <c r="G42" s="217">
        <v>2026</v>
      </c>
      <c r="H42" s="179">
        <v>13.791746641074855</v>
      </c>
      <c r="I42" s="180">
        <v>0</v>
      </c>
      <c r="J42" s="180">
        <v>0</v>
      </c>
      <c r="K42" s="179">
        <v>36.832720000000002</v>
      </c>
      <c r="L42" s="180">
        <v>0</v>
      </c>
      <c r="M42" s="180">
        <v>0</v>
      </c>
      <c r="N42" s="179">
        <v>14.371</v>
      </c>
      <c r="O42" s="218">
        <v>36.832720000000002</v>
      </c>
      <c r="P42" s="179">
        <v>0</v>
      </c>
      <c r="Q42" s="179">
        <v>0</v>
      </c>
      <c r="R42" s="179">
        <v>14.371</v>
      </c>
      <c r="S42" s="179">
        <v>0</v>
      </c>
      <c r="T42" s="179">
        <v>0</v>
      </c>
      <c r="U42" s="179">
        <f t="shared" ref="U42:U59" si="15">R42</f>
        <v>14.371</v>
      </c>
      <c r="V42" s="179">
        <v>0</v>
      </c>
      <c r="W42" s="179">
        <v>12.422079999999999</v>
      </c>
      <c r="X42" s="179">
        <v>0</v>
      </c>
      <c r="Y42" s="179">
        <v>0</v>
      </c>
      <c r="Z42" s="179">
        <f t="shared" si="2"/>
        <v>12.422079999999999</v>
      </c>
      <c r="AA42" s="179">
        <v>0</v>
      </c>
      <c r="AB42" s="179">
        <v>0</v>
      </c>
      <c r="AC42" s="179">
        <v>0</v>
      </c>
      <c r="AD42" s="179">
        <v>0</v>
      </c>
      <c r="AE42" s="179">
        <f t="shared" ref="AE42:AE59" si="16">AB42</f>
        <v>0</v>
      </c>
      <c r="AF42" s="179">
        <v>0</v>
      </c>
      <c r="AG42" s="179">
        <v>24.410640000000001</v>
      </c>
      <c r="AH42" s="179">
        <v>0</v>
      </c>
      <c r="AI42" s="179">
        <v>0</v>
      </c>
      <c r="AJ42" s="179">
        <f t="shared" ref="AJ42:AJ59" si="17">AG42</f>
        <v>24.410640000000001</v>
      </c>
      <c r="AK42" s="179">
        <v>0</v>
      </c>
      <c r="AL42" s="179">
        <v>0</v>
      </c>
      <c r="AM42" s="179">
        <v>0</v>
      </c>
      <c r="AN42" s="179">
        <v>0</v>
      </c>
      <c r="AO42" s="179">
        <v>0</v>
      </c>
      <c r="AP42" s="179">
        <v>0</v>
      </c>
      <c r="AQ42" s="179">
        <v>0</v>
      </c>
      <c r="AR42" s="179">
        <v>0</v>
      </c>
      <c r="AS42" s="179">
        <v>0</v>
      </c>
      <c r="AT42" s="179">
        <f t="shared" si="5"/>
        <v>0</v>
      </c>
      <c r="AU42" s="179">
        <v>0</v>
      </c>
      <c r="AV42" s="179">
        <v>0</v>
      </c>
      <c r="AW42" s="179">
        <v>0</v>
      </c>
      <c r="AX42" s="179">
        <v>0</v>
      </c>
      <c r="AY42" s="179">
        <f t="shared" si="14"/>
        <v>0</v>
      </c>
      <c r="AZ42" s="181">
        <v>0</v>
      </c>
      <c r="BA42" s="182">
        <f t="shared" si="11"/>
        <v>14.371</v>
      </c>
      <c r="BB42" s="179">
        <v>0</v>
      </c>
      <c r="BC42" s="179">
        <v>0</v>
      </c>
      <c r="BD42" s="179">
        <f>AO42+AE42+U42</f>
        <v>14.371</v>
      </c>
      <c r="BE42" s="179">
        <v>0</v>
      </c>
      <c r="BF42" s="179">
        <f t="shared" si="7"/>
        <v>36.832720000000002</v>
      </c>
      <c r="BG42" s="179">
        <v>0</v>
      </c>
      <c r="BH42" s="179">
        <v>0</v>
      </c>
      <c r="BI42" s="179">
        <f>Z42+AJ42+AT42+AY42</f>
        <v>36.832720000000002</v>
      </c>
      <c r="BJ42" s="179">
        <v>0</v>
      </c>
      <c r="BK42" s="62"/>
      <c r="BL42" s="50"/>
      <c r="BM42" s="50"/>
      <c r="BN42" s="44"/>
      <c r="BO42" s="44"/>
      <c r="BP42" s="44"/>
      <c r="BQ42" s="44"/>
    </row>
    <row r="43" spans="1:69" ht="37.5" customHeight="1" x14ac:dyDescent="0.25">
      <c r="A43" s="130" t="s">
        <v>58</v>
      </c>
      <c r="B43" s="141" t="s">
        <v>395</v>
      </c>
      <c r="C43" s="216" t="s">
        <v>189</v>
      </c>
      <c r="D43" s="211">
        <v>2025</v>
      </c>
      <c r="E43" s="211">
        <v>2025</v>
      </c>
      <c r="F43" s="61" t="s">
        <v>199</v>
      </c>
      <c r="G43" s="61" t="s">
        <v>199</v>
      </c>
      <c r="H43" s="179">
        <v>16.0799424184261</v>
      </c>
      <c r="I43" s="180">
        <v>0</v>
      </c>
      <c r="J43" s="180">
        <v>0</v>
      </c>
      <c r="K43" s="179">
        <v>0</v>
      </c>
      <c r="L43" s="180">
        <v>0</v>
      </c>
      <c r="M43" s="180">
        <v>0</v>
      </c>
      <c r="N43" s="179">
        <v>16.755299999999998</v>
      </c>
      <c r="O43" s="179">
        <v>0</v>
      </c>
      <c r="P43" s="179">
        <v>0</v>
      </c>
      <c r="Q43" s="179">
        <v>0</v>
      </c>
      <c r="R43" s="179">
        <v>16.755299999999998</v>
      </c>
      <c r="S43" s="179">
        <v>0</v>
      </c>
      <c r="T43" s="179">
        <v>0</v>
      </c>
      <c r="U43" s="179">
        <f t="shared" si="15"/>
        <v>16.755299999999998</v>
      </c>
      <c r="V43" s="179">
        <v>0</v>
      </c>
      <c r="W43" s="179">
        <v>0</v>
      </c>
      <c r="X43" s="179">
        <v>0</v>
      </c>
      <c r="Y43" s="179">
        <v>0</v>
      </c>
      <c r="Z43" s="179">
        <f t="shared" si="2"/>
        <v>0</v>
      </c>
      <c r="AA43" s="179">
        <v>0</v>
      </c>
      <c r="AB43" s="179">
        <v>0</v>
      </c>
      <c r="AC43" s="179">
        <v>0</v>
      </c>
      <c r="AD43" s="179">
        <v>0</v>
      </c>
      <c r="AE43" s="179">
        <f t="shared" si="16"/>
        <v>0</v>
      </c>
      <c r="AF43" s="179">
        <v>0</v>
      </c>
      <c r="AG43" s="179">
        <v>0</v>
      </c>
      <c r="AH43" s="179">
        <v>0</v>
      </c>
      <c r="AI43" s="179">
        <v>0</v>
      </c>
      <c r="AJ43" s="179">
        <f t="shared" si="17"/>
        <v>0</v>
      </c>
      <c r="AK43" s="179">
        <v>0</v>
      </c>
      <c r="AL43" s="179">
        <v>0</v>
      </c>
      <c r="AM43" s="179">
        <v>0</v>
      </c>
      <c r="AN43" s="179">
        <v>0</v>
      </c>
      <c r="AO43" s="179">
        <v>0</v>
      </c>
      <c r="AP43" s="179">
        <v>0</v>
      </c>
      <c r="AQ43" s="179">
        <v>0</v>
      </c>
      <c r="AR43" s="179">
        <v>0</v>
      </c>
      <c r="AS43" s="179">
        <v>0</v>
      </c>
      <c r="AT43" s="179">
        <f t="shared" si="5"/>
        <v>0</v>
      </c>
      <c r="AU43" s="179">
        <v>0</v>
      </c>
      <c r="AV43" s="179">
        <v>0</v>
      </c>
      <c r="AW43" s="179">
        <v>0</v>
      </c>
      <c r="AX43" s="179">
        <v>0</v>
      </c>
      <c r="AY43" s="179">
        <f t="shared" si="14"/>
        <v>0</v>
      </c>
      <c r="AZ43" s="181">
        <v>0</v>
      </c>
      <c r="BA43" s="182">
        <f t="shared" ref="BA43:BA59" si="18">BD43</f>
        <v>16.755299999999998</v>
      </c>
      <c r="BB43" s="179">
        <v>0</v>
      </c>
      <c r="BC43" s="179">
        <v>0</v>
      </c>
      <c r="BD43" s="179">
        <f t="shared" ref="BD43:BD59" si="19">AO43+AE43+U43</f>
        <v>16.755299999999998</v>
      </c>
      <c r="BE43" s="179">
        <v>0</v>
      </c>
      <c r="BF43" s="179">
        <f t="shared" ref="BF43:BF59" si="20">BI43</f>
        <v>0</v>
      </c>
      <c r="BG43" s="179">
        <v>0</v>
      </c>
      <c r="BH43" s="179">
        <v>0</v>
      </c>
      <c r="BI43" s="179">
        <f t="shared" ref="BI43:BI59" si="21">Z43+AJ43+AT43+AY43</f>
        <v>0</v>
      </c>
      <c r="BJ43" s="179">
        <v>0</v>
      </c>
      <c r="BK43" s="62"/>
      <c r="BL43" s="50"/>
      <c r="BM43" s="50"/>
      <c r="BN43" s="44"/>
      <c r="BO43" s="44"/>
      <c r="BP43" s="44"/>
      <c r="BQ43" s="44"/>
    </row>
    <row r="44" spans="1:69" ht="52.5" customHeight="1" x14ac:dyDescent="0.25">
      <c r="A44" s="130" t="s">
        <v>60</v>
      </c>
      <c r="B44" s="141" t="s">
        <v>396</v>
      </c>
      <c r="C44" s="216" t="s">
        <v>190</v>
      </c>
      <c r="D44" s="211">
        <v>2025</v>
      </c>
      <c r="E44" s="211">
        <v>2025</v>
      </c>
      <c r="F44" s="217">
        <v>2025</v>
      </c>
      <c r="G44" s="217">
        <v>2027</v>
      </c>
      <c r="H44" s="179">
        <v>3.36112682</v>
      </c>
      <c r="I44" s="180">
        <v>0</v>
      </c>
      <c r="J44" s="180">
        <v>0</v>
      </c>
      <c r="K44" s="179">
        <v>7.4365800000000002</v>
      </c>
      <c r="L44" s="180">
        <v>0</v>
      </c>
      <c r="M44" s="180">
        <v>0</v>
      </c>
      <c r="N44" s="179">
        <v>3.50229415</v>
      </c>
      <c r="O44" s="179">
        <v>7.4365800000000002</v>
      </c>
      <c r="P44" s="179">
        <v>0</v>
      </c>
      <c r="Q44" s="179">
        <v>0</v>
      </c>
      <c r="R44" s="179">
        <v>3.50229415</v>
      </c>
      <c r="S44" s="179">
        <v>0</v>
      </c>
      <c r="T44" s="179">
        <v>0</v>
      </c>
      <c r="U44" s="179">
        <f t="shared" si="15"/>
        <v>3.50229415</v>
      </c>
      <c r="V44" s="179">
        <v>0</v>
      </c>
      <c r="W44" s="179">
        <v>3.5442</v>
      </c>
      <c r="X44" s="179">
        <v>0</v>
      </c>
      <c r="Y44" s="179">
        <v>0</v>
      </c>
      <c r="Z44" s="179">
        <f t="shared" si="2"/>
        <v>3.5442</v>
      </c>
      <c r="AA44" s="179">
        <v>0</v>
      </c>
      <c r="AB44" s="179">
        <v>0</v>
      </c>
      <c r="AC44" s="179">
        <v>0</v>
      </c>
      <c r="AD44" s="179">
        <v>0</v>
      </c>
      <c r="AE44" s="179">
        <f t="shared" si="16"/>
        <v>0</v>
      </c>
      <c r="AF44" s="179">
        <v>0</v>
      </c>
      <c r="AG44" s="179">
        <v>0</v>
      </c>
      <c r="AH44" s="179">
        <v>0</v>
      </c>
      <c r="AI44" s="179">
        <v>0</v>
      </c>
      <c r="AJ44" s="179">
        <f t="shared" si="17"/>
        <v>0</v>
      </c>
      <c r="AK44" s="179">
        <v>0</v>
      </c>
      <c r="AL44" s="179">
        <v>0</v>
      </c>
      <c r="AM44" s="179">
        <v>0</v>
      </c>
      <c r="AN44" s="179">
        <v>0</v>
      </c>
      <c r="AO44" s="179">
        <v>0</v>
      </c>
      <c r="AP44" s="179">
        <v>0</v>
      </c>
      <c r="AQ44" s="179">
        <v>3.8923800000000002</v>
      </c>
      <c r="AR44" s="179">
        <v>0</v>
      </c>
      <c r="AS44" s="179">
        <v>0</v>
      </c>
      <c r="AT44" s="179">
        <f t="shared" si="5"/>
        <v>3.8923800000000002</v>
      </c>
      <c r="AU44" s="179">
        <v>0</v>
      </c>
      <c r="AV44" s="179">
        <v>0</v>
      </c>
      <c r="AW44" s="179">
        <v>0</v>
      </c>
      <c r="AX44" s="179">
        <v>0</v>
      </c>
      <c r="AY44" s="179">
        <f t="shared" si="14"/>
        <v>0</v>
      </c>
      <c r="AZ44" s="181">
        <v>0</v>
      </c>
      <c r="BA44" s="182">
        <f t="shared" si="18"/>
        <v>3.50229415</v>
      </c>
      <c r="BB44" s="179">
        <v>0</v>
      </c>
      <c r="BC44" s="179">
        <v>0</v>
      </c>
      <c r="BD44" s="179">
        <f t="shared" si="19"/>
        <v>3.50229415</v>
      </c>
      <c r="BE44" s="179">
        <v>0</v>
      </c>
      <c r="BF44" s="179">
        <f t="shared" si="20"/>
        <v>7.4365800000000002</v>
      </c>
      <c r="BG44" s="179">
        <v>0</v>
      </c>
      <c r="BH44" s="179">
        <v>0</v>
      </c>
      <c r="BI44" s="179">
        <f t="shared" si="21"/>
        <v>7.4365800000000002</v>
      </c>
      <c r="BJ44" s="179">
        <v>0</v>
      </c>
      <c r="BK44" s="62"/>
      <c r="BL44" s="50"/>
      <c r="BM44" s="50"/>
      <c r="BN44" s="44"/>
      <c r="BO44" s="44"/>
      <c r="BP44" s="44"/>
      <c r="BQ44" s="44"/>
    </row>
    <row r="45" spans="1:69" ht="50.25" customHeight="1" x14ac:dyDescent="0.25">
      <c r="A45" s="130" t="s">
        <v>62</v>
      </c>
      <c r="B45" s="141" t="s">
        <v>397</v>
      </c>
      <c r="C45" s="216" t="s">
        <v>191</v>
      </c>
      <c r="D45" s="211">
        <v>2025</v>
      </c>
      <c r="E45" s="211">
        <v>2025</v>
      </c>
      <c r="F45" s="217">
        <v>2025</v>
      </c>
      <c r="G45" s="217">
        <v>2027</v>
      </c>
      <c r="H45" s="179">
        <v>1.0844448499999999</v>
      </c>
      <c r="I45" s="180">
        <v>0</v>
      </c>
      <c r="J45" s="180">
        <v>0</v>
      </c>
      <c r="K45" s="179">
        <v>2.78118</v>
      </c>
      <c r="L45" s="180">
        <v>0</v>
      </c>
      <c r="M45" s="180">
        <v>0</v>
      </c>
      <c r="N45" s="179">
        <v>1.1299915300000001</v>
      </c>
      <c r="O45" s="179">
        <v>2.78118</v>
      </c>
      <c r="P45" s="179">
        <v>0</v>
      </c>
      <c r="Q45" s="179">
        <v>0</v>
      </c>
      <c r="R45" s="179">
        <v>1.1299915300000001</v>
      </c>
      <c r="S45" s="179">
        <v>0</v>
      </c>
      <c r="T45" s="179">
        <v>0</v>
      </c>
      <c r="U45" s="179">
        <f t="shared" si="15"/>
        <v>1.1299915300000001</v>
      </c>
      <c r="V45" s="179">
        <v>0</v>
      </c>
      <c r="W45" s="179">
        <v>1.3248</v>
      </c>
      <c r="X45" s="179">
        <v>0</v>
      </c>
      <c r="Y45" s="179">
        <v>0</v>
      </c>
      <c r="Z45" s="179">
        <f t="shared" si="2"/>
        <v>1.3248</v>
      </c>
      <c r="AA45" s="179">
        <v>0</v>
      </c>
      <c r="AB45" s="179">
        <v>0</v>
      </c>
      <c r="AC45" s="179">
        <v>0</v>
      </c>
      <c r="AD45" s="179">
        <v>0</v>
      </c>
      <c r="AE45" s="179">
        <f t="shared" si="16"/>
        <v>0</v>
      </c>
      <c r="AF45" s="179">
        <v>0</v>
      </c>
      <c r="AG45" s="179">
        <v>0</v>
      </c>
      <c r="AH45" s="179">
        <v>0</v>
      </c>
      <c r="AI45" s="179">
        <v>0</v>
      </c>
      <c r="AJ45" s="179">
        <f t="shared" si="17"/>
        <v>0</v>
      </c>
      <c r="AK45" s="179">
        <v>0</v>
      </c>
      <c r="AL45" s="179">
        <v>0</v>
      </c>
      <c r="AM45" s="179">
        <v>0</v>
      </c>
      <c r="AN45" s="179">
        <v>0</v>
      </c>
      <c r="AO45" s="179">
        <v>0</v>
      </c>
      <c r="AP45" s="179">
        <v>0</v>
      </c>
      <c r="AQ45" s="218">
        <v>1.45638</v>
      </c>
      <c r="AR45" s="179">
        <v>0</v>
      </c>
      <c r="AS45" s="179">
        <v>0</v>
      </c>
      <c r="AT45" s="179">
        <f t="shared" si="5"/>
        <v>1.45638</v>
      </c>
      <c r="AU45" s="179">
        <v>0</v>
      </c>
      <c r="AV45" s="179">
        <v>0</v>
      </c>
      <c r="AW45" s="179">
        <v>0</v>
      </c>
      <c r="AX45" s="179">
        <v>0</v>
      </c>
      <c r="AY45" s="179">
        <f t="shared" si="14"/>
        <v>0</v>
      </c>
      <c r="AZ45" s="181">
        <v>0</v>
      </c>
      <c r="BA45" s="182">
        <f t="shared" si="18"/>
        <v>1.1299915300000001</v>
      </c>
      <c r="BB45" s="179">
        <v>0</v>
      </c>
      <c r="BC45" s="179">
        <v>0</v>
      </c>
      <c r="BD45" s="179">
        <f t="shared" si="19"/>
        <v>1.1299915300000001</v>
      </c>
      <c r="BE45" s="179">
        <v>0</v>
      </c>
      <c r="BF45" s="179">
        <f t="shared" si="20"/>
        <v>2.78118</v>
      </c>
      <c r="BG45" s="179">
        <v>0</v>
      </c>
      <c r="BH45" s="179">
        <v>0</v>
      </c>
      <c r="BI45" s="179">
        <f t="shared" si="21"/>
        <v>2.78118</v>
      </c>
      <c r="BJ45" s="179">
        <v>0</v>
      </c>
      <c r="BK45" s="62"/>
      <c r="BL45" s="50"/>
      <c r="BM45" s="50"/>
      <c r="BN45" s="44"/>
      <c r="BO45" s="44"/>
      <c r="BP45" s="44"/>
      <c r="BQ45" s="44"/>
    </row>
    <row r="46" spans="1:69" ht="42" customHeight="1" x14ac:dyDescent="0.25">
      <c r="A46" s="130" t="s">
        <v>67</v>
      </c>
      <c r="B46" s="141" t="s">
        <v>398</v>
      </c>
      <c r="C46" s="216" t="s">
        <v>192</v>
      </c>
      <c r="D46" s="211">
        <v>2025</v>
      </c>
      <c r="E46" s="211">
        <v>2025</v>
      </c>
      <c r="F46" s="61" t="s">
        <v>199</v>
      </c>
      <c r="G46" s="61" t="s">
        <v>199</v>
      </c>
      <c r="H46" s="179">
        <v>1.4202495201535508</v>
      </c>
      <c r="I46" s="180">
        <v>0</v>
      </c>
      <c r="J46" s="180">
        <v>0</v>
      </c>
      <c r="K46" s="179">
        <v>0</v>
      </c>
      <c r="L46" s="180">
        <v>0</v>
      </c>
      <c r="M46" s="180">
        <v>0</v>
      </c>
      <c r="N46" s="179">
        <v>1.4799</v>
      </c>
      <c r="O46" s="179">
        <v>0</v>
      </c>
      <c r="P46" s="179">
        <v>0</v>
      </c>
      <c r="Q46" s="179">
        <v>0</v>
      </c>
      <c r="R46" s="179">
        <v>1.4799</v>
      </c>
      <c r="S46" s="179">
        <v>0</v>
      </c>
      <c r="T46" s="179">
        <v>0</v>
      </c>
      <c r="U46" s="179">
        <f t="shared" si="15"/>
        <v>1.4799</v>
      </c>
      <c r="V46" s="179">
        <v>0</v>
      </c>
      <c r="W46" s="179">
        <v>0</v>
      </c>
      <c r="X46" s="179">
        <v>0</v>
      </c>
      <c r="Y46" s="179">
        <v>0</v>
      </c>
      <c r="Z46" s="179">
        <f t="shared" si="2"/>
        <v>0</v>
      </c>
      <c r="AA46" s="179">
        <v>0</v>
      </c>
      <c r="AB46" s="179">
        <v>0</v>
      </c>
      <c r="AC46" s="179">
        <v>0</v>
      </c>
      <c r="AD46" s="179">
        <v>0</v>
      </c>
      <c r="AE46" s="179">
        <f t="shared" si="16"/>
        <v>0</v>
      </c>
      <c r="AF46" s="179">
        <v>0</v>
      </c>
      <c r="AG46" s="179">
        <v>0</v>
      </c>
      <c r="AH46" s="179">
        <v>0</v>
      </c>
      <c r="AI46" s="179">
        <v>0</v>
      </c>
      <c r="AJ46" s="179">
        <f t="shared" si="17"/>
        <v>0</v>
      </c>
      <c r="AK46" s="179">
        <v>0</v>
      </c>
      <c r="AL46" s="179">
        <v>0</v>
      </c>
      <c r="AM46" s="179">
        <v>0</v>
      </c>
      <c r="AN46" s="179">
        <v>0</v>
      </c>
      <c r="AO46" s="179">
        <v>0</v>
      </c>
      <c r="AP46" s="179">
        <v>0</v>
      </c>
      <c r="AQ46" s="179">
        <v>0</v>
      </c>
      <c r="AR46" s="179">
        <v>0</v>
      </c>
      <c r="AS46" s="179">
        <v>0</v>
      </c>
      <c r="AT46" s="179">
        <f t="shared" si="5"/>
        <v>0</v>
      </c>
      <c r="AU46" s="179">
        <v>0</v>
      </c>
      <c r="AV46" s="179">
        <v>0</v>
      </c>
      <c r="AW46" s="179">
        <v>0</v>
      </c>
      <c r="AX46" s="179">
        <v>0</v>
      </c>
      <c r="AY46" s="179">
        <f t="shared" si="14"/>
        <v>0</v>
      </c>
      <c r="AZ46" s="181">
        <v>0</v>
      </c>
      <c r="BA46" s="182">
        <f t="shared" si="18"/>
        <v>1.4799</v>
      </c>
      <c r="BB46" s="179">
        <v>0</v>
      </c>
      <c r="BC46" s="179">
        <v>0</v>
      </c>
      <c r="BD46" s="179">
        <f t="shared" si="19"/>
        <v>1.4799</v>
      </c>
      <c r="BE46" s="179">
        <v>0</v>
      </c>
      <c r="BF46" s="179">
        <f t="shared" si="20"/>
        <v>0</v>
      </c>
      <c r="BG46" s="179">
        <v>0</v>
      </c>
      <c r="BH46" s="179">
        <v>0</v>
      </c>
      <c r="BI46" s="179">
        <f t="shared" si="21"/>
        <v>0</v>
      </c>
      <c r="BJ46" s="179">
        <v>0</v>
      </c>
      <c r="BK46" s="62"/>
      <c r="BL46" s="50"/>
      <c r="BM46" s="50"/>
      <c r="BN46" s="44"/>
      <c r="BO46" s="44"/>
      <c r="BP46" s="44"/>
      <c r="BQ46" s="44"/>
    </row>
    <row r="47" spans="1:69" s="23" customFormat="1" ht="29.25" customHeight="1" x14ac:dyDescent="0.25">
      <c r="A47" s="130" t="s">
        <v>69</v>
      </c>
      <c r="B47" s="141" t="s">
        <v>399</v>
      </c>
      <c r="C47" s="216" t="s">
        <v>193</v>
      </c>
      <c r="D47" s="211">
        <v>2024</v>
      </c>
      <c r="E47" s="211">
        <v>2025</v>
      </c>
      <c r="F47" s="217">
        <v>2024</v>
      </c>
      <c r="G47" s="217">
        <v>2025</v>
      </c>
      <c r="H47" s="179">
        <v>157.43243068556873</v>
      </c>
      <c r="I47" s="180">
        <v>0</v>
      </c>
      <c r="J47" s="180">
        <v>0</v>
      </c>
      <c r="K47" s="179">
        <v>102.02856300000001</v>
      </c>
      <c r="L47" s="180">
        <v>0</v>
      </c>
      <c r="M47" s="180">
        <v>0</v>
      </c>
      <c r="N47" s="179">
        <v>162.41316</v>
      </c>
      <c r="O47" s="179">
        <v>102.02856300000001</v>
      </c>
      <c r="P47" s="179">
        <v>123.892698</v>
      </c>
      <c r="Q47" s="179">
        <v>63.508101000000003</v>
      </c>
      <c r="R47" s="179">
        <v>121.59863999999999</v>
      </c>
      <c r="S47" s="179">
        <v>0</v>
      </c>
      <c r="T47" s="179">
        <v>0</v>
      </c>
      <c r="U47" s="179">
        <f t="shared" si="15"/>
        <v>121.59863999999999</v>
      </c>
      <c r="V47" s="179">
        <v>0</v>
      </c>
      <c r="W47" s="179">
        <v>63.508101000000003</v>
      </c>
      <c r="X47" s="179">
        <v>0</v>
      </c>
      <c r="Y47" s="179">
        <v>0</v>
      </c>
      <c r="Z47" s="179">
        <f t="shared" si="2"/>
        <v>63.508101000000003</v>
      </c>
      <c r="AA47" s="179">
        <v>0</v>
      </c>
      <c r="AB47" s="179">
        <v>0</v>
      </c>
      <c r="AC47" s="179">
        <v>0</v>
      </c>
      <c r="AD47" s="179">
        <v>0</v>
      </c>
      <c r="AE47" s="179">
        <f t="shared" si="16"/>
        <v>0</v>
      </c>
      <c r="AF47" s="179">
        <v>0</v>
      </c>
      <c r="AG47" s="179">
        <v>0</v>
      </c>
      <c r="AH47" s="179">
        <v>0</v>
      </c>
      <c r="AI47" s="179">
        <v>0</v>
      </c>
      <c r="AJ47" s="179">
        <f t="shared" si="17"/>
        <v>0</v>
      </c>
      <c r="AK47" s="179">
        <v>0</v>
      </c>
      <c r="AL47" s="179">
        <v>0</v>
      </c>
      <c r="AM47" s="179">
        <v>0</v>
      </c>
      <c r="AN47" s="179">
        <v>0</v>
      </c>
      <c r="AO47" s="179">
        <v>0</v>
      </c>
      <c r="AP47" s="179">
        <v>0</v>
      </c>
      <c r="AQ47" s="179">
        <v>0</v>
      </c>
      <c r="AR47" s="179">
        <v>0</v>
      </c>
      <c r="AS47" s="179">
        <v>0</v>
      </c>
      <c r="AT47" s="179">
        <f t="shared" si="5"/>
        <v>0</v>
      </c>
      <c r="AU47" s="179">
        <v>0</v>
      </c>
      <c r="AV47" s="179">
        <v>0</v>
      </c>
      <c r="AW47" s="179">
        <v>0</v>
      </c>
      <c r="AX47" s="179">
        <v>0</v>
      </c>
      <c r="AY47" s="179">
        <f t="shared" si="14"/>
        <v>0</v>
      </c>
      <c r="AZ47" s="181">
        <v>0</v>
      </c>
      <c r="BA47" s="182">
        <f t="shared" si="18"/>
        <v>121.59863999999999</v>
      </c>
      <c r="BB47" s="179">
        <v>0</v>
      </c>
      <c r="BC47" s="179">
        <v>0</v>
      </c>
      <c r="BD47" s="179">
        <f t="shared" si="19"/>
        <v>121.59863999999999</v>
      </c>
      <c r="BE47" s="179">
        <v>0</v>
      </c>
      <c r="BF47" s="179">
        <f t="shared" si="20"/>
        <v>63.508101000000003</v>
      </c>
      <c r="BG47" s="179">
        <v>0</v>
      </c>
      <c r="BH47" s="179">
        <v>0</v>
      </c>
      <c r="BI47" s="179">
        <f t="shared" si="21"/>
        <v>63.508101000000003</v>
      </c>
      <c r="BJ47" s="179">
        <v>0</v>
      </c>
      <c r="BK47" s="62" t="s">
        <v>437</v>
      </c>
      <c r="BL47" s="50"/>
      <c r="BM47" s="50"/>
      <c r="BN47" s="44"/>
      <c r="BO47" s="44"/>
      <c r="BP47" s="44"/>
      <c r="BQ47" s="44"/>
    </row>
    <row r="48" spans="1:69" ht="15.75" customHeight="1" x14ac:dyDescent="0.25">
      <c r="A48" s="130" t="s">
        <v>350</v>
      </c>
      <c r="B48" s="141" t="s">
        <v>400</v>
      </c>
      <c r="C48" s="216" t="s">
        <v>194</v>
      </c>
      <c r="D48" s="61">
        <v>2025</v>
      </c>
      <c r="E48" s="61">
        <v>2025</v>
      </c>
      <c r="F48" s="217">
        <v>2025</v>
      </c>
      <c r="G48" s="217">
        <v>2025</v>
      </c>
      <c r="H48" s="179">
        <v>7.165</v>
      </c>
      <c r="I48" s="180">
        <v>0</v>
      </c>
      <c r="J48" s="180">
        <v>0</v>
      </c>
      <c r="K48" s="179">
        <v>6.9050000000000002</v>
      </c>
      <c r="L48" s="180">
        <v>0</v>
      </c>
      <c r="M48" s="180">
        <v>0</v>
      </c>
      <c r="N48" s="179">
        <v>7.4659300000000002</v>
      </c>
      <c r="O48" s="179">
        <v>6.9050000000000002</v>
      </c>
      <c r="P48" s="179">
        <v>0</v>
      </c>
      <c r="Q48" s="179">
        <v>0</v>
      </c>
      <c r="R48" s="179">
        <v>7.4659300000000002</v>
      </c>
      <c r="S48" s="179">
        <v>0</v>
      </c>
      <c r="T48" s="179">
        <v>0</v>
      </c>
      <c r="U48" s="179">
        <f t="shared" si="15"/>
        <v>7.4659300000000002</v>
      </c>
      <c r="V48" s="179">
        <v>0</v>
      </c>
      <c r="W48" s="179">
        <v>6.9050000000000002</v>
      </c>
      <c r="X48" s="179">
        <v>0</v>
      </c>
      <c r="Y48" s="179">
        <v>0</v>
      </c>
      <c r="Z48" s="179">
        <f t="shared" si="2"/>
        <v>6.9050000000000002</v>
      </c>
      <c r="AA48" s="179">
        <v>0</v>
      </c>
      <c r="AB48" s="179">
        <v>0</v>
      </c>
      <c r="AC48" s="179">
        <v>0</v>
      </c>
      <c r="AD48" s="179">
        <v>0</v>
      </c>
      <c r="AE48" s="179">
        <f t="shared" si="16"/>
        <v>0</v>
      </c>
      <c r="AF48" s="179">
        <v>0</v>
      </c>
      <c r="AG48" s="179">
        <v>0</v>
      </c>
      <c r="AH48" s="179">
        <v>0</v>
      </c>
      <c r="AI48" s="179">
        <v>0</v>
      </c>
      <c r="AJ48" s="179">
        <f t="shared" si="17"/>
        <v>0</v>
      </c>
      <c r="AK48" s="179">
        <v>0</v>
      </c>
      <c r="AL48" s="179">
        <v>0</v>
      </c>
      <c r="AM48" s="179">
        <v>0</v>
      </c>
      <c r="AN48" s="179">
        <v>0</v>
      </c>
      <c r="AO48" s="179">
        <v>0</v>
      </c>
      <c r="AP48" s="179">
        <v>0</v>
      </c>
      <c r="AQ48" s="179">
        <v>0</v>
      </c>
      <c r="AR48" s="179">
        <v>0</v>
      </c>
      <c r="AS48" s="179">
        <v>0</v>
      </c>
      <c r="AT48" s="179">
        <f t="shared" si="5"/>
        <v>0</v>
      </c>
      <c r="AU48" s="179">
        <v>0</v>
      </c>
      <c r="AV48" s="179">
        <v>0</v>
      </c>
      <c r="AW48" s="179">
        <v>0</v>
      </c>
      <c r="AX48" s="179">
        <v>0</v>
      </c>
      <c r="AY48" s="179">
        <f t="shared" si="14"/>
        <v>0</v>
      </c>
      <c r="AZ48" s="181">
        <v>0</v>
      </c>
      <c r="BA48" s="182">
        <f t="shared" si="18"/>
        <v>7.4659300000000002</v>
      </c>
      <c r="BB48" s="179">
        <v>0</v>
      </c>
      <c r="BC48" s="179">
        <v>0</v>
      </c>
      <c r="BD48" s="179">
        <f t="shared" si="19"/>
        <v>7.4659300000000002</v>
      </c>
      <c r="BE48" s="179">
        <v>0</v>
      </c>
      <c r="BF48" s="179">
        <f t="shared" si="20"/>
        <v>6.9050000000000002</v>
      </c>
      <c r="BG48" s="179">
        <v>0</v>
      </c>
      <c r="BH48" s="179">
        <v>0</v>
      </c>
      <c r="BI48" s="179">
        <f t="shared" si="21"/>
        <v>6.9050000000000002</v>
      </c>
      <c r="BJ48" s="179">
        <v>0</v>
      </c>
      <c r="BK48" s="62"/>
      <c r="BL48" s="50"/>
      <c r="BM48" s="50"/>
      <c r="BN48" s="44"/>
      <c r="BO48" s="44"/>
      <c r="BP48" s="44"/>
      <c r="BQ48" s="44"/>
    </row>
    <row r="49" spans="1:71" ht="15.75" customHeight="1" x14ac:dyDescent="0.25">
      <c r="A49" s="130" t="s">
        <v>351</v>
      </c>
      <c r="B49" s="141" t="s">
        <v>401</v>
      </c>
      <c r="C49" s="216" t="s">
        <v>317</v>
      </c>
      <c r="D49" s="61" t="s">
        <v>199</v>
      </c>
      <c r="E49" s="61" t="s">
        <v>199</v>
      </c>
      <c r="F49" s="217">
        <v>2025</v>
      </c>
      <c r="G49" s="217">
        <v>2025</v>
      </c>
      <c r="H49" s="179">
        <v>0</v>
      </c>
      <c r="I49" s="180">
        <v>0</v>
      </c>
      <c r="J49" s="180">
        <v>0</v>
      </c>
      <c r="K49" s="179">
        <v>0.11700000000000001</v>
      </c>
      <c r="L49" s="180">
        <v>0</v>
      </c>
      <c r="M49" s="180">
        <v>0</v>
      </c>
      <c r="N49" s="179">
        <v>0</v>
      </c>
      <c r="O49" s="179">
        <v>0.11700000000000001</v>
      </c>
      <c r="P49" s="179">
        <v>0</v>
      </c>
      <c r="Q49" s="179">
        <v>0</v>
      </c>
      <c r="R49" s="179">
        <v>0</v>
      </c>
      <c r="S49" s="179">
        <v>0</v>
      </c>
      <c r="T49" s="179">
        <v>0</v>
      </c>
      <c r="U49" s="179">
        <f t="shared" si="15"/>
        <v>0</v>
      </c>
      <c r="V49" s="179">
        <v>0</v>
      </c>
      <c r="W49" s="179">
        <v>0.11700000000000001</v>
      </c>
      <c r="X49" s="179">
        <v>0</v>
      </c>
      <c r="Y49" s="179">
        <v>0</v>
      </c>
      <c r="Z49" s="179">
        <f t="shared" si="2"/>
        <v>0.11700000000000001</v>
      </c>
      <c r="AA49" s="179">
        <v>0</v>
      </c>
      <c r="AB49" s="179">
        <v>0</v>
      </c>
      <c r="AC49" s="179">
        <v>0</v>
      </c>
      <c r="AD49" s="179">
        <v>0</v>
      </c>
      <c r="AE49" s="179">
        <f t="shared" si="16"/>
        <v>0</v>
      </c>
      <c r="AF49" s="179">
        <v>0</v>
      </c>
      <c r="AG49" s="179">
        <v>0</v>
      </c>
      <c r="AH49" s="179">
        <v>0</v>
      </c>
      <c r="AI49" s="179">
        <v>0</v>
      </c>
      <c r="AJ49" s="179">
        <f t="shared" si="17"/>
        <v>0</v>
      </c>
      <c r="AK49" s="179">
        <v>0</v>
      </c>
      <c r="AL49" s="179">
        <v>0</v>
      </c>
      <c r="AM49" s="179">
        <v>0</v>
      </c>
      <c r="AN49" s="179">
        <v>0</v>
      </c>
      <c r="AO49" s="179">
        <v>0</v>
      </c>
      <c r="AP49" s="179">
        <v>0</v>
      </c>
      <c r="AQ49" s="179">
        <v>0</v>
      </c>
      <c r="AR49" s="179">
        <v>0</v>
      </c>
      <c r="AS49" s="179">
        <v>0</v>
      </c>
      <c r="AT49" s="179">
        <f t="shared" si="5"/>
        <v>0</v>
      </c>
      <c r="AU49" s="179">
        <v>0</v>
      </c>
      <c r="AV49" s="179">
        <v>0</v>
      </c>
      <c r="AW49" s="179">
        <v>0</v>
      </c>
      <c r="AX49" s="179">
        <v>0</v>
      </c>
      <c r="AY49" s="179">
        <f t="shared" si="14"/>
        <v>0</v>
      </c>
      <c r="AZ49" s="181">
        <v>0</v>
      </c>
      <c r="BA49" s="182">
        <f t="shared" si="18"/>
        <v>0</v>
      </c>
      <c r="BB49" s="179">
        <v>0</v>
      </c>
      <c r="BC49" s="179">
        <v>0</v>
      </c>
      <c r="BD49" s="179">
        <f t="shared" si="19"/>
        <v>0</v>
      </c>
      <c r="BE49" s="179">
        <v>0</v>
      </c>
      <c r="BF49" s="179">
        <f t="shared" si="20"/>
        <v>0.11700000000000001</v>
      </c>
      <c r="BG49" s="179">
        <v>0</v>
      </c>
      <c r="BH49" s="179">
        <v>0</v>
      </c>
      <c r="BI49" s="179">
        <f t="shared" si="21"/>
        <v>0.11700000000000001</v>
      </c>
      <c r="BJ49" s="179">
        <v>0</v>
      </c>
      <c r="BK49" s="62"/>
      <c r="BL49" s="50"/>
      <c r="BM49" s="50"/>
      <c r="BN49" s="44"/>
      <c r="BO49" s="44"/>
      <c r="BP49" s="44"/>
      <c r="BQ49" s="44"/>
    </row>
    <row r="50" spans="1:71" ht="30.75" customHeight="1" x14ac:dyDescent="0.25">
      <c r="A50" s="130" t="s">
        <v>352</v>
      </c>
      <c r="B50" s="141" t="s">
        <v>402</v>
      </c>
      <c r="C50" s="216" t="s">
        <v>318</v>
      </c>
      <c r="D50" s="61" t="s">
        <v>199</v>
      </c>
      <c r="E50" s="61" t="s">
        <v>199</v>
      </c>
      <c r="F50" s="217">
        <v>2025</v>
      </c>
      <c r="G50" s="217">
        <v>2025</v>
      </c>
      <c r="H50" s="179">
        <v>0</v>
      </c>
      <c r="I50" s="180">
        <v>0</v>
      </c>
      <c r="J50" s="180">
        <v>0</v>
      </c>
      <c r="K50" s="179">
        <v>0.74</v>
      </c>
      <c r="L50" s="180">
        <v>0</v>
      </c>
      <c r="M50" s="180">
        <v>0</v>
      </c>
      <c r="N50" s="179">
        <v>0</v>
      </c>
      <c r="O50" s="179">
        <v>0.74</v>
      </c>
      <c r="P50" s="179">
        <v>0</v>
      </c>
      <c r="Q50" s="179">
        <v>0</v>
      </c>
      <c r="R50" s="179">
        <v>0</v>
      </c>
      <c r="S50" s="179">
        <v>0</v>
      </c>
      <c r="T50" s="179">
        <v>0</v>
      </c>
      <c r="U50" s="179">
        <f t="shared" si="15"/>
        <v>0</v>
      </c>
      <c r="V50" s="179">
        <v>0</v>
      </c>
      <c r="W50" s="179">
        <v>0.74</v>
      </c>
      <c r="X50" s="179">
        <v>0</v>
      </c>
      <c r="Y50" s="179">
        <v>0</v>
      </c>
      <c r="Z50" s="179">
        <f t="shared" si="2"/>
        <v>0.74</v>
      </c>
      <c r="AA50" s="179">
        <v>0</v>
      </c>
      <c r="AB50" s="179">
        <v>0</v>
      </c>
      <c r="AC50" s="179">
        <v>0</v>
      </c>
      <c r="AD50" s="179">
        <v>0</v>
      </c>
      <c r="AE50" s="179">
        <f t="shared" si="16"/>
        <v>0</v>
      </c>
      <c r="AF50" s="179">
        <v>0</v>
      </c>
      <c r="AG50" s="179">
        <v>0</v>
      </c>
      <c r="AH50" s="179">
        <v>0</v>
      </c>
      <c r="AI50" s="179">
        <v>0</v>
      </c>
      <c r="AJ50" s="179">
        <f t="shared" si="17"/>
        <v>0</v>
      </c>
      <c r="AK50" s="179">
        <v>0</v>
      </c>
      <c r="AL50" s="179">
        <v>0</v>
      </c>
      <c r="AM50" s="179">
        <v>0</v>
      </c>
      <c r="AN50" s="179">
        <v>0</v>
      </c>
      <c r="AO50" s="179">
        <v>0</v>
      </c>
      <c r="AP50" s="179">
        <v>0</v>
      </c>
      <c r="AQ50" s="179">
        <v>0</v>
      </c>
      <c r="AR50" s="179">
        <v>0</v>
      </c>
      <c r="AS50" s="179">
        <v>0</v>
      </c>
      <c r="AT50" s="179">
        <f t="shared" si="5"/>
        <v>0</v>
      </c>
      <c r="AU50" s="179">
        <v>0</v>
      </c>
      <c r="AV50" s="179">
        <v>0</v>
      </c>
      <c r="AW50" s="179">
        <v>0</v>
      </c>
      <c r="AX50" s="179">
        <v>0</v>
      </c>
      <c r="AY50" s="179">
        <f t="shared" si="14"/>
        <v>0</v>
      </c>
      <c r="AZ50" s="181">
        <v>0</v>
      </c>
      <c r="BA50" s="182">
        <f t="shared" si="18"/>
        <v>0</v>
      </c>
      <c r="BB50" s="179">
        <v>0</v>
      </c>
      <c r="BC50" s="179">
        <v>0</v>
      </c>
      <c r="BD50" s="179">
        <f t="shared" si="19"/>
        <v>0</v>
      </c>
      <c r="BE50" s="179">
        <v>0</v>
      </c>
      <c r="BF50" s="179">
        <f t="shared" si="20"/>
        <v>0.74</v>
      </c>
      <c r="BG50" s="179">
        <v>0</v>
      </c>
      <c r="BH50" s="179">
        <v>0</v>
      </c>
      <c r="BI50" s="179">
        <f t="shared" si="21"/>
        <v>0.74</v>
      </c>
      <c r="BJ50" s="179">
        <v>0</v>
      </c>
      <c r="BK50" s="62"/>
      <c r="BL50" s="50"/>
      <c r="BM50" s="50"/>
      <c r="BN50" s="44"/>
      <c r="BO50" s="44"/>
      <c r="BP50" s="44"/>
      <c r="BQ50" s="44"/>
    </row>
    <row r="51" spans="1:71" ht="66.75" customHeight="1" x14ac:dyDescent="0.25">
      <c r="A51" s="130" t="s">
        <v>353</v>
      </c>
      <c r="B51" s="141" t="s">
        <v>403</v>
      </c>
      <c r="C51" s="216" t="s">
        <v>319</v>
      </c>
      <c r="D51" s="61" t="s">
        <v>199</v>
      </c>
      <c r="E51" s="61" t="s">
        <v>199</v>
      </c>
      <c r="F51" s="217">
        <v>2025</v>
      </c>
      <c r="G51" s="217">
        <v>2025</v>
      </c>
      <c r="H51" s="179">
        <v>0</v>
      </c>
      <c r="I51" s="180">
        <v>0</v>
      </c>
      <c r="J51" s="180">
        <v>0</v>
      </c>
      <c r="K51" s="179">
        <v>2.0341999999999998</v>
      </c>
      <c r="L51" s="180">
        <v>0</v>
      </c>
      <c r="M51" s="180">
        <v>0</v>
      </c>
      <c r="N51" s="179">
        <v>0</v>
      </c>
      <c r="O51" s="179">
        <v>2.0341999999999998</v>
      </c>
      <c r="P51" s="179">
        <v>0</v>
      </c>
      <c r="Q51" s="179">
        <v>0</v>
      </c>
      <c r="R51" s="179">
        <v>0</v>
      </c>
      <c r="S51" s="179">
        <v>0</v>
      </c>
      <c r="T51" s="179">
        <v>0</v>
      </c>
      <c r="U51" s="179">
        <f t="shared" si="15"/>
        <v>0</v>
      </c>
      <c r="V51" s="179">
        <v>0</v>
      </c>
      <c r="W51" s="179">
        <v>2.0341999999999998</v>
      </c>
      <c r="X51" s="179">
        <v>0</v>
      </c>
      <c r="Y51" s="179">
        <v>0</v>
      </c>
      <c r="Z51" s="179">
        <f t="shared" si="2"/>
        <v>2.0341999999999998</v>
      </c>
      <c r="AA51" s="179">
        <v>0</v>
      </c>
      <c r="AB51" s="179">
        <v>0</v>
      </c>
      <c r="AC51" s="179">
        <v>0</v>
      </c>
      <c r="AD51" s="179">
        <v>0</v>
      </c>
      <c r="AE51" s="179">
        <f t="shared" si="16"/>
        <v>0</v>
      </c>
      <c r="AF51" s="179">
        <v>0</v>
      </c>
      <c r="AG51" s="179">
        <v>0</v>
      </c>
      <c r="AH51" s="179">
        <v>0</v>
      </c>
      <c r="AI51" s="179">
        <v>0</v>
      </c>
      <c r="AJ51" s="179">
        <f t="shared" si="17"/>
        <v>0</v>
      </c>
      <c r="AK51" s="179">
        <v>0</v>
      </c>
      <c r="AL51" s="179">
        <v>0</v>
      </c>
      <c r="AM51" s="179">
        <v>0</v>
      </c>
      <c r="AN51" s="179">
        <v>0</v>
      </c>
      <c r="AO51" s="179">
        <v>0</v>
      </c>
      <c r="AP51" s="179">
        <v>0</v>
      </c>
      <c r="AQ51" s="179">
        <v>0</v>
      </c>
      <c r="AR51" s="179">
        <v>0</v>
      </c>
      <c r="AS51" s="179">
        <v>0</v>
      </c>
      <c r="AT51" s="179">
        <f t="shared" si="5"/>
        <v>0</v>
      </c>
      <c r="AU51" s="179">
        <v>0</v>
      </c>
      <c r="AV51" s="179">
        <v>0</v>
      </c>
      <c r="AW51" s="179">
        <v>0</v>
      </c>
      <c r="AX51" s="179">
        <v>0</v>
      </c>
      <c r="AY51" s="179">
        <f t="shared" si="14"/>
        <v>0</v>
      </c>
      <c r="AZ51" s="181">
        <v>0</v>
      </c>
      <c r="BA51" s="182">
        <f t="shared" si="18"/>
        <v>0</v>
      </c>
      <c r="BB51" s="179">
        <v>0</v>
      </c>
      <c r="BC51" s="179">
        <v>0</v>
      </c>
      <c r="BD51" s="179">
        <f t="shared" si="19"/>
        <v>0</v>
      </c>
      <c r="BE51" s="179">
        <v>0</v>
      </c>
      <c r="BF51" s="179">
        <f t="shared" si="20"/>
        <v>2.0341999999999998</v>
      </c>
      <c r="BG51" s="179">
        <v>0</v>
      </c>
      <c r="BH51" s="179">
        <v>0</v>
      </c>
      <c r="BI51" s="179">
        <f t="shared" si="21"/>
        <v>2.0341999999999998</v>
      </c>
      <c r="BJ51" s="179">
        <v>0</v>
      </c>
      <c r="BK51" s="62"/>
      <c r="BL51" s="50"/>
      <c r="BM51" s="50"/>
      <c r="BN51" s="44"/>
      <c r="BO51" s="44"/>
      <c r="BP51" s="44"/>
      <c r="BQ51" s="44"/>
    </row>
    <row r="52" spans="1:71" ht="37.5" customHeight="1" x14ac:dyDescent="0.25">
      <c r="A52" s="130" t="s">
        <v>354</v>
      </c>
      <c r="B52" s="141" t="s">
        <v>404</v>
      </c>
      <c r="C52" s="216" t="s">
        <v>320</v>
      </c>
      <c r="D52" s="61" t="s">
        <v>199</v>
      </c>
      <c r="E52" s="61" t="s">
        <v>199</v>
      </c>
      <c r="F52" s="217">
        <v>2025</v>
      </c>
      <c r="G52" s="217">
        <v>2025</v>
      </c>
      <c r="H52" s="179">
        <v>0</v>
      </c>
      <c r="I52" s="180">
        <v>0</v>
      </c>
      <c r="J52" s="180">
        <v>0</v>
      </c>
      <c r="K52" s="179">
        <v>0.2422</v>
      </c>
      <c r="L52" s="180">
        <v>0</v>
      </c>
      <c r="M52" s="180">
        <v>0</v>
      </c>
      <c r="N52" s="179">
        <v>0</v>
      </c>
      <c r="O52" s="179">
        <v>0.2422</v>
      </c>
      <c r="P52" s="179">
        <v>0</v>
      </c>
      <c r="Q52" s="179">
        <v>0</v>
      </c>
      <c r="R52" s="179">
        <v>0</v>
      </c>
      <c r="S52" s="179">
        <v>0</v>
      </c>
      <c r="T52" s="179">
        <v>0</v>
      </c>
      <c r="U52" s="179">
        <f t="shared" si="15"/>
        <v>0</v>
      </c>
      <c r="V52" s="179">
        <v>0</v>
      </c>
      <c r="W52" s="179">
        <v>0.2422</v>
      </c>
      <c r="X52" s="179">
        <v>0</v>
      </c>
      <c r="Y52" s="179">
        <v>0</v>
      </c>
      <c r="Z52" s="179">
        <f t="shared" si="2"/>
        <v>0.2422</v>
      </c>
      <c r="AA52" s="179">
        <v>0</v>
      </c>
      <c r="AB52" s="179">
        <v>0</v>
      </c>
      <c r="AC52" s="179">
        <v>0</v>
      </c>
      <c r="AD52" s="179">
        <v>0</v>
      </c>
      <c r="AE52" s="179">
        <f t="shared" si="16"/>
        <v>0</v>
      </c>
      <c r="AF52" s="179">
        <v>0</v>
      </c>
      <c r="AG52" s="179">
        <v>0</v>
      </c>
      <c r="AH52" s="179">
        <v>0</v>
      </c>
      <c r="AI52" s="179">
        <v>0</v>
      </c>
      <c r="AJ52" s="179">
        <f t="shared" si="17"/>
        <v>0</v>
      </c>
      <c r="AK52" s="179">
        <v>0</v>
      </c>
      <c r="AL52" s="179">
        <v>0</v>
      </c>
      <c r="AM52" s="179">
        <v>0</v>
      </c>
      <c r="AN52" s="179">
        <v>0</v>
      </c>
      <c r="AO52" s="179">
        <v>0</v>
      </c>
      <c r="AP52" s="179">
        <v>0</v>
      </c>
      <c r="AQ52" s="179">
        <v>0</v>
      </c>
      <c r="AR52" s="179">
        <v>0</v>
      </c>
      <c r="AS52" s="179">
        <v>0</v>
      </c>
      <c r="AT52" s="179">
        <f t="shared" si="5"/>
        <v>0</v>
      </c>
      <c r="AU52" s="179">
        <v>0</v>
      </c>
      <c r="AV52" s="179">
        <v>0</v>
      </c>
      <c r="AW52" s="179">
        <v>0</v>
      </c>
      <c r="AX52" s="179">
        <v>0</v>
      </c>
      <c r="AY52" s="179">
        <f t="shared" si="14"/>
        <v>0</v>
      </c>
      <c r="AZ52" s="181">
        <v>0</v>
      </c>
      <c r="BA52" s="182">
        <f t="shared" si="18"/>
        <v>0</v>
      </c>
      <c r="BB52" s="179">
        <v>0</v>
      </c>
      <c r="BC52" s="179">
        <v>0</v>
      </c>
      <c r="BD52" s="179">
        <f t="shared" si="19"/>
        <v>0</v>
      </c>
      <c r="BE52" s="179">
        <v>0</v>
      </c>
      <c r="BF52" s="179">
        <f t="shared" si="20"/>
        <v>0.2422</v>
      </c>
      <c r="BG52" s="179">
        <v>0</v>
      </c>
      <c r="BH52" s="179">
        <v>0</v>
      </c>
      <c r="BI52" s="179">
        <f t="shared" si="21"/>
        <v>0.2422</v>
      </c>
      <c r="BJ52" s="179">
        <v>0</v>
      </c>
      <c r="BK52" s="62"/>
      <c r="BL52" s="50"/>
      <c r="BM52" s="50"/>
      <c r="BN52" s="44"/>
      <c r="BO52" s="44"/>
      <c r="BP52" s="44"/>
      <c r="BQ52" s="44"/>
    </row>
    <row r="53" spans="1:71" ht="15.75" customHeight="1" x14ac:dyDescent="0.25">
      <c r="A53" s="130" t="s">
        <v>355</v>
      </c>
      <c r="B53" s="141" t="s">
        <v>405</v>
      </c>
      <c r="C53" s="216" t="s">
        <v>321</v>
      </c>
      <c r="D53" s="61" t="s">
        <v>199</v>
      </c>
      <c r="E53" s="61" t="s">
        <v>199</v>
      </c>
      <c r="F53" s="217">
        <v>2025</v>
      </c>
      <c r="G53" s="217">
        <v>2025</v>
      </c>
      <c r="H53" s="179">
        <v>0</v>
      </c>
      <c r="I53" s="180">
        <v>0</v>
      </c>
      <c r="J53" s="180">
        <v>0</v>
      </c>
      <c r="K53" s="179">
        <v>4.1378839999999997</v>
      </c>
      <c r="L53" s="180">
        <v>0</v>
      </c>
      <c r="M53" s="180">
        <v>0</v>
      </c>
      <c r="N53" s="179">
        <v>0</v>
      </c>
      <c r="O53" s="179">
        <v>4.1378839999999997</v>
      </c>
      <c r="P53" s="179">
        <v>0</v>
      </c>
      <c r="Q53" s="179">
        <v>0</v>
      </c>
      <c r="R53" s="179">
        <v>0</v>
      </c>
      <c r="S53" s="179">
        <v>0</v>
      </c>
      <c r="T53" s="179">
        <v>0</v>
      </c>
      <c r="U53" s="179">
        <f t="shared" si="15"/>
        <v>0</v>
      </c>
      <c r="V53" s="179">
        <v>0</v>
      </c>
      <c r="W53" s="179">
        <v>4.1378839999999997</v>
      </c>
      <c r="X53" s="179">
        <v>0</v>
      </c>
      <c r="Y53" s="179">
        <v>0</v>
      </c>
      <c r="Z53" s="179">
        <f t="shared" si="2"/>
        <v>4.1378839999999997</v>
      </c>
      <c r="AA53" s="179">
        <v>0</v>
      </c>
      <c r="AB53" s="179">
        <v>0</v>
      </c>
      <c r="AC53" s="179">
        <v>0</v>
      </c>
      <c r="AD53" s="179">
        <v>0</v>
      </c>
      <c r="AE53" s="179">
        <f t="shared" si="16"/>
        <v>0</v>
      </c>
      <c r="AF53" s="179">
        <v>0</v>
      </c>
      <c r="AG53" s="179">
        <v>0</v>
      </c>
      <c r="AH53" s="179">
        <v>0</v>
      </c>
      <c r="AI53" s="179">
        <v>0</v>
      </c>
      <c r="AJ53" s="179">
        <f t="shared" si="17"/>
        <v>0</v>
      </c>
      <c r="AK53" s="179">
        <v>0</v>
      </c>
      <c r="AL53" s="179">
        <v>0</v>
      </c>
      <c r="AM53" s="179">
        <v>0</v>
      </c>
      <c r="AN53" s="179">
        <v>0</v>
      </c>
      <c r="AO53" s="179">
        <v>0</v>
      </c>
      <c r="AP53" s="179">
        <v>0</v>
      </c>
      <c r="AQ53" s="179">
        <v>0</v>
      </c>
      <c r="AR53" s="179">
        <v>0</v>
      </c>
      <c r="AS53" s="179">
        <v>0</v>
      </c>
      <c r="AT53" s="179">
        <f t="shared" si="5"/>
        <v>0</v>
      </c>
      <c r="AU53" s="179">
        <v>0</v>
      </c>
      <c r="AV53" s="179">
        <v>0</v>
      </c>
      <c r="AW53" s="179">
        <v>0</v>
      </c>
      <c r="AX53" s="179">
        <v>0</v>
      </c>
      <c r="AY53" s="179">
        <f t="shared" si="14"/>
        <v>0</v>
      </c>
      <c r="AZ53" s="181">
        <v>0</v>
      </c>
      <c r="BA53" s="182">
        <f t="shared" si="18"/>
        <v>0</v>
      </c>
      <c r="BB53" s="179">
        <v>0</v>
      </c>
      <c r="BC53" s="179">
        <v>0</v>
      </c>
      <c r="BD53" s="179">
        <f t="shared" si="19"/>
        <v>0</v>
      </c>
      <c r="BE53" s="179">
        <v>0</v>
      </c>
      <c r="BF53" s="179">
        <f t="shared" si="20"/>
        <v>4.1378839999999997</v>
      </c>
      <c r="BG53" s="179">
        <v>0</v>
      </c>
      <c r="BH53" s="179">
        <v>0</v>
      </c>
      <c r="BI53" s="179">
        <f t="shared" si="21"/>
        <v>4.1378839999999997</v>
      </c>
      <c r="BJ53" s="179">
        <v>0</v>
      </c>
      <c r="BK53" s="232" t="s">
        <v>436</v>
      </c>
      <c r="BL53" s="50"/>
      <c r="BM53" s="50"/>
      <c r="BN53" s="44"/>
      <c r="BO53" s="44"/>
      <c r="BP53" s="44"/>
      <c r="BQ53" s="44"/>
    </row>
    <row r="54" spans="1:71" ht="15.75" customHeight="1" x14ac:dyDescent="0.25">
      <c r="A54" s="130" t="s">
        <v>356</v>
      </c>
      <c r="B54" s="141" t="s">
        <v>406</v>
      </c>
      <c r="C54" s="216" t="s">
        <v>322</v>
      </c>
      <c r="D54" s="61" t="s">
        <v>199</v>
      </c>
      <c r="E54" s="61" t="s">
        <v>199</v>
      </c>
      <c r="F54" s="217">
        <v>2025</v>
      </c>
      <c r="G54" s="217">
        <v>2028</v>
      </c>
      <c r="H54" s="179">
        <v>0</v>
      </c>
      <c r="I54" s="180">
        <v>0</v>
      </c>
      <c r="J54" s="180">
        <v>0</v>
      </c>
      <c r="K54" s="179">
        <v>2.06</v>
      </c>
      <c r="L54" s="180">
        <v>0</v>
      </c>
      <c r="M54" s="180">
        <v>0</v>
      </c>
      <c r="N54" s="179">
        <v>0</v>
      </c>
      <c r="O54" s="179">
        <v>2.0598323300352002</v>
      </c>
      <c r="P54" s="179">
        <v>0</v>
      </c>
      <c r="Q54" s="179">
        <v>0</v>
      </c>
      <c r="R54" s="179">
        <v>0</v>
      </c>
      <c r="S54" s="179">
        <v>0</v>
      </c>
      <c r="T54" s="179">
        <v>0</v>
      </c>
      <c r="U54" s="179">
        <f t="shared" si="15"/>
        <v>0</v>
      </c>
      <c r="V54" s="179">
        <v>0</v>
      </c>
      <c r="W54" s="179">
        <v>0.47930400000000001</v>
      </c>
      <c r="X54" s="179">
        <v>0</v>
      </c>
      <c r="Y54" s="179">
        <v>0</v>
      </c>
      <c r="Z54" s="179">
        <f t="shared" si="2"/>
        <v>0.47930400000000001</v>
      </c>
      <c r="AA54" s="179">
        <v>0</v>
      </c>
      <c r="AB54" s="179">
        <v>0</v>
      </c>
      <c r="AC54" s="179">
        <v>0</v>
      </c>
      <c r="AD54" s="179">
        <v>0</v>
      </c>
      <c r="AE54" s="179">
        <f t="shared" si="16"/>
        <v>0</v>
      </c>
      <c r="AF54" s="179">
        <v>0</v>
      </c>
      <c r="AG54" s="179">
        <v>0</v>
      </c>
      <c r="AH54" s="179">
        <v>0</v>
      </c>
      <c r="AI54" s="179">
        <v>0</v>
      </c>
      <c r="AJ54" s="179">
        <f t="shared" si="17"/>
        <v>0</v>
      </c>
      <c r="AK54" s="179">
        <v>0</v>
      </c>
      <c r="AL54" s="179">
        <v>0</v>
      </c>
      <c r="AM54" s="179">
        <v>0</v>
      </c>
      <c r="AN54" s="179">
        <v>0</v>
      </c>
      <c r="AO54" s="179">
        <v>0</v>
      </c>
      <c r="AP54" s="179">
        <v>0</v>
      </c>
      <c r="AQ54" s="179">
        <f>0.87566*1.2</f>
        <v>1.0507919999999999</v>
      </c>
      <c r="AR54" s="179">
        <v>0</v>
      </c>
      <c r="AS54" s="179">
        <v>0</v>
      </c>
      <c r="AT54" s="179">
        <f t="shared" si="5"/>
        <v>1.0507919999999999</v>
      </c>
      <c r="AU54" s="179">
        <v>0</v>
      </c>
      <c r="AV54" s="179">
        <f>0.45534+1.2</f>
        <v>1.65534</v>
      </c>
      <c r="AW54" s="179">
        <v>0</v>
      </c>
      <c r="AX54" s="179">
        <v>0</v>
      </c>
      <c r="AY54" s="179">
        <f t="shared" ref="AY54:AY59" si="22">AV54</f>
        <v>1.65534</v>
      </c>
      <c r="AZ54" s="181">
        <v>0</v>
      </c>
      <c r="BA54" s="182">
        <f t="shared" si="18"/>
        <v>0</v>
      </c>
      <c r="BB54" s="179">
        <v>0</v>
      </c>
      <c r="BC54" s="179">
        <v>0</v>
      </c>
      <c r="BD54" s="179">
        <f t="shared" si="19"/>
        <v>0</v>
      </c>
      <c r="BE54" s="179">
        <v>0</v>
      </c>
      <c r="BF54" s="179">
        <f>BI54</f>
        <v>3.1854360000000002</v>
      </c>
      <c r="BG54" s="179">
        <v>0</v>
      </c>
      <c r="BH54" s="179">
        <v>0</v>
      </c>
      <c r="BI54" s="179">
        <f t="shared" si="21"/>
        <v>3.1854360000000002</v>
      </c>
      <c r="BJ54" s="179">
        <v>0</v>
      </c>
      <c r="BK54" s="232" t="s">
        <v>436</v>
      </c>
      <c r="BL54" s="50"/>
      <c r="BM54" s="50"/>
      <c r="BN54" s="44"/>
      <c r="BO54" s="44"/>
      <c r="BP54" s="44"/>
      <c r="BQ54" s="44"/>
    </row>
    <row r="55" spans="1:71" ht="15.75" customHeight="1" x14ac:dyDescent="0.25">
      <c r="A55" s="130" t="s">
        <v>357</v>
      </c>
      <c r="B55" s="141" t="s">
        <v>407</v>
      </c>
      <c r="C55" s="216" t="s">
        <v>323</v>
      </c>
      <c r="D55" s="61" t="s">
        <v>199</v>
      </c>
      <c r="E55" s="61" t="s">
        <v>199</v>
      </c>
      <c r="F55" s="217">
        <v>2025</v>
      </c>
      <c r="G55" s="217">
        <v>2025</v>
      </c>
      <c r="H55" s="179">
        <v>0</v>
      </c>
      <c r="I55" s="180">
        <v>0</v>
      </c>
      <c r="J55" s="180">
        <v>0</v>
      </c>
      <c r="K55" s="179">
        <v>0.65012199999999998</v>
      </c>
      <c r="L55" s="180">
        <v>0</v>
      </c>
      <c r="M55" s="180">
        <v>0</v>
      </c>
      <c r="N55" s="179">
        <v>0</v>
      </c>
      <c r="O55" s="179">
        <v>0.65012199999999998</v>
      </c>
      <c r="P55" s="179">
        <v>0</v>
      </c>
      <c r="Q55" s="179">
        <v>0</v>
      </c>
      <c r="R55" s="179">
        <v>0</v>
      </c>
      <c r="S55" s="179">
        <v>0</v>
      </c>
      <c r="T55" s="179">
        <v>0</v>
      </c>
      <c r="U55" s="179">
        <f t="shared" si="15"/>
        <v>0</v>
      </c>
      <c r="V55" s="179">
        <v>0</v>
      </c>
      <c r="W55" s="179">
        <v>0.65012199999999998</v>
      </c>
      <c r="X55" s="179">
        <v>0</v>
      </c>
      <c r="Y55" s="179">
        <v>0</v>
      </c>
      <c r="Z55" s="179">
        <f t="shared" si="2"/>
        <v>0.65012199999999998</v>
      </c>
      <c r="AA55" s="179">
        <v>0</v>
      </c>
      <c r="AB55" s="179">
        <v>0</v>
      </c>
      <c r="AC55" s="179">
        <v>0</v>
      </c>
      <c r="AD55" s="179">
        <v>0</v>
      </c>
      <c r="AE55" s="179">
        <f t="shared" si="16"/>
        <v>0</v>
      </c>
      <c r="AF55" s="179">
        <v>0</v>
      </c>
      <c r="AG55" s="179">
        <v>0</v>
      </c>
      <c r="AH55" s="179">
        <v>0</v>
      </c>
      <c r="AI55" s="179">
        <v>0</v>
      </c>
      <c r="AJ55" s="179">
        <f t="shared" si="17"/>
        <v>0</v>
      </c>
      <c r="AK55" s="179">
        <v>0</v>
      </c>
      <c r="AL55" s="179">
        <v>0</v>
      </c>
      <c r="AM55" s="179">
        <v>0</v>
      </c>
      <c r="AN55" s="179">
        <v>0</v>
      </c>
      <c r="AO55" s="179">
        <v>0</v>
      </c>
      <c r="AP55" s="179">
        <v>0</v>
      </c>
      <c r="AQ55" s="179">
        <v>0</v>
      </c>
      <c r="AR55" s="179">
        <v>0</v>
      </c>
      <c r="AS55" s="179">
        <v>0</v>
      </c>
      <c r="AT55" s="179">
        <f t="shared" si="5"/>
        <v>0</v>
      </c>
      <c r="AU55" s="179">
        <v>0</v>
      </c>
      <c r="AV55" s="179">
        <v>0</v>
      </c>
      <c r="AW55" s="179">
        <v>0</v>
      </c>
      <c r="AX55" s="179">
        <v>0</v>
      </c>
      <c r="AY55" s="179">
        <f t="shared" si="22"/>
        <v>0</v>
      </c>
      <c r="AZ55" s="181">
        <v>0</v>
      </c>
      <c r="BA55" s="182">
        <f t="shared" si="18"/>
        <v>0</v>
      </c>
      <c r="BB55" s="179">
        <v>0</v>
      </c>
      <c r="BC55" s="179">
        <v>0</v>
      </c>
      <c r="BD55" s="179">
        <f t="shared" si="19"/>
        <v>0</v>
      </c>
      <c r="BE55" s="179">
        <v>0</v>
      </c>
      <c r="BF55" s="179">
        <f t="shared" si="20"/>
        <v>0.65012199999999998</v>
      </c>
      <c r="BG55" s="179">
        <v>0</v>
      </c>
      <c r="BH55" s="179">
        <v>0</v>
      </c>
      <c r="BI55" s="179">
        <f t="shared" si="21"/>
        <v>0.65012199999999998</v>
      </c>
      <c r="BJ55" s="179">
        <v>0</v>
      </c>
      <c r="BK55" s="232" t="s">
        <v>436</v>
      </c>
      <c r="BL55" s="50"/>
      <c r="BM55" s="50"/>
      <c r="BN55" s="44"/>
      <c r="BO55" s="44"/>
      <c r="BP55" s="44"/>
      <c r="BQ55" s="44"/>
    </row>
    <row r="56" spans="1:71" ht="15.75" customHeight="1" x14ac:dyDescent="0.25">
      <c r="A56" s="130" t="s">
        <v>358</v>
      </c>
      <c r="B56" s="141" t="s">
        <v>408</v>
      </c>
      <c r="C56" s="216" t="s">
        <v>324</v>
      </c>
      <c r="D56" s="61" t="s">
        <v>199</v>
      </c>
      <c r="E56" s="61" t="s">
        <v>199</v>
      </c>
      <c r="F56" s="217">
        <v>2025</v>
      </c>
      <c r="G56" s="217">
        <v>2025</v>
      </c>
      <c r="H56" s="179">
        <v>0</v>
      </c>
      <c r="I56" s="180">
        <v>0</v>
      </c>
      <c r="J56" s="180">
        <v>0</v>
      </c>
      <c r="K56" s="179">
        <v>0.402752</v>
      </c>
      <c r="L56" s="180">
        <v>0</v>
      </c>
      <c r="M56" s="180">
        <v>0</v>
      </c>
      <c r="N56" s="179">
        <v>0</v>
      </c>
      <c r="O56" s="179">
        <v>0.402752</v>
      </c>
      <c r="P56" s="179">
        <v>0</v>
      </c>
      <c r="Q56" s="179">
        <v>0</v>
      </c>
      <c r="R56" s="179">
        <v>0</v>
      </c>
      <c r="S56" s="179">
        <v>0</v>
      </c>
      <c r="T56" s="179">
        <v>0</v>
      </c>
      <c r="U56" s="179">
        <f t="shared" si="15"/>
        <v>0</v>
      </c>
      <c r="V56" s="179">
        <v>0</v>
      </c>
      <c r="W56" s="179">
        <v>0.402752</v>
      </c>
      <c r="X56" s="179">
        <v>0</v>
      </c>
      <c r="Y56" s="179">
        <v>0</v>
      </c>
      <c r="Z56" s="179">
        <f t="shared" si="2"/>
        <v>0.402752</v>
      </c>
      <c r="AA56" s="179">
        <v>0</v>
      </c>
      <c r="AB56" s="179">
        <v>0</v>
      </c>
      <c r="AC56" s="179">
        <v>0</v>
      </c>
      <c r="AD56" s="179">
        <v>0</v>
      </c>
      <c r="AE56" s="179">
        <f t="shared" si="16"/>
        <v>0</v>
      </c>
      <c r="AF56" s="179">
        <v>0</v>
      </c>
      <c r="AG56" s="179">
        <v>0</v>
      </c>
      <c r="AH56" s="179">
        <v>0</v>
      </c>
      <c r="AI56" s="179">
        <v>0</v>
      </c>
      <c r="AJ56" s="179">
        <f t="shared" si="17"/>
        <v>0</v>
      </c>
      <c r="AK56" s="179">
        <v>0</v>
      </c>
      <c r="AL56" s="179">
        <v>0</v>
      </c>
      <c r="AM56" s="179">
        <v>0</v>
      </c>
      <c r="AN56" s="179">
        <v>0</v>
      </c>
      <c r="AO56" s="179">
        <v>0</v>
      </c>
      <c r="AP56" s="179">
        <v>0</v>
      </c>
      <c r="AQ56" s="179">
        <v>0</v>
      </c>
      <c r="AR56" s="179">
        <v>0</v>
      </c>
      <c r="AS56" s="179">
        <v>0</v>
      </c>
      <c r="AT56" s="179">
        <f t="shared" si="5"/>
        <v>0</v>
      </c>
      <c r="AU56" s="179">
        <v>0</v>
      </c>
      <c r="AV56" s="179">
        <v>0</v>
      </c>
      <c r="AW56" s="179">
        <v>0</v>
      </c>
      <c r="AX56" s="179">
        <v>0</v>
      </c>
      <c r="AY56" s="179">
        <f t="shared" si="22"/>
        <v>0</v>
      </c>
      <c r="AZ56" s="181">
        <v>0</v>
      </c>
      <c r="BA56" s="182">
        <f t="shared" si="18"/>
        <v>0</v>
      </c>
      <c r="BB56" s="179">
        <v>0</v>
      </c>
      <c r="BC56" s="179">
        <v>0</v>
      </c>
      <c r="BD56" s="179">
        <f t="shared" si="19"/>
        <v>0</v>
      </c>
      <c r="BE56" s="179">
        <v>0</v>
      </c>
      <c r="BF56" s="179">
        <f t="shared" si="20"/>
        <v>0.402752</v>
      </c>
      <c r="BG56" s="179">
        <v>0</v>
      </c>
      <c r="BH56" s="179">
        <v>0</v>
      </c>
      <c r="BI56" s="179">
        <f t="shared" si="21"/>
        <v>0.402752</v>
      </c>
      <c r="BJ56" s="179">
        <v>0</v>
      </c>
      <c r="BK56" s="232" t="s">
        <v>436</v>
      </c>
      <c r="BL56" s="50"/>
      <c r="BM56" s="50"/>
      <c r="BN56" s="44"/>
      <c r="BO56" s="44"/>
      <c r="BP56" s="44"/>
      <c r="BQ56" s="44"/>
    </row>
    <row r="57" spans="1:71" ht="47.25" x14ac:dyDescent="0.25">
      <c r="A57" s="130" t="s">
        <v>359</v>
      </c>
      <c r="B57" s="141" t="s">
        <v>409</v>
      </c>
      <c r="C57" s="216" t="s">
        <v>325</v>
      </c>
      <c r="D57" s="61" t="s">
        <v>199</v>
      </c>
      <c r="E57" s="61" t="s">
        <v>199</v>
      </c>
      <c r="F57" s="217">
        <v>2025</v>
      </c>
      <c r="G57" s="217">
        <v>2025</v>
      </c>
      <c r="H57" s="179">
        <v>0</v>
      </c>
      <c r="I57" s="180">
        <v>0</v>
      </c>
      <c r="J57" s="180">
        <v>0</v>
      </c>
      <c r="K57" s="179">
        <v>3.2328000000000001</v>
      </c>
      <c r="L57" s="180">
        <v>0</v>
      </c>
      <c r="M57" s="180">
        <v>0</v>
      </c>
      <c r="N57" s="179">
        <v>0</v>
      </c>
      <c r="O57" s="179">
        <v>3.2328000000000001</v>
      </c>
      <c r="P57" s="179">
        <v>0</v>
      </c>
      <c r="Q57" s="179">
        <v>0</v>
      </c>
      <c r="R57" s="179">
        <v>0</v>
      </c>
      <c r="S57" s="179">
        <v>0</v>
      </c>
      <c r="T57" s="179">
        <v>0</v>
      </c>
      <c r="U57" s="179">
        <f t="shared" si="15"/>
        <v>0</v>
      </c>
      <c r="V57" s="179">
        <v>0</v>
      </c>
      <c r="W57" s="179">
        <v>3.2328000000000001</v>
      </c>
      <c r="X57" s="179">
        <v>0</v>
      </c>
      <c r="Y57" s="179">
        <v>0</v>
      </c>
      <c r="Z57" s="179">
        <f t="shared" si="2"/>
        <v>3.2328000000000001</v>
      </c>
      <c r="AA57" s="179">
        <v>0</v>
      </c>
      <c r="AB57" s="179">
        <v>0</v>
      </c>
      <c r="AC57" s="179">
        <v>0</v>
      </c>
      <c r="AD57" s="179">
        <v>0</v>
      </c>
      <c r="AE57" s="179">
        <f t="shared" si="16"/>
        <v>0</v>
      </c>
      <c r="AF57" s="179">
        <v>0</v>
      </c>
      <c r="AG57" s="179">
        <v>0</v>
      </c>
      <c r="AH57" s="179">
        <v>0</v>
      </c>
      <c r="AI57" s="179">
        <v>0</v>
      </c>
      <c r="AJ57" s="179">
        <f t="shared" si="17"/>
        <v>0</v>
      </c>
      <c r="AK57" s="179">
        <v>0</v>
      </c>
      <c r="AL57" s="179">
        <v>0</v>
      </c>
      <c r="AM57" s="179">
        <v>0</v>
      </c>
      <c r="AN57" s="179">
        <v>0</v>
      </c>
      <c r="AO57" s="179">
        <v>0</v>
      </c>
      <c r="AP57" s="179">
        <v>0</v>
      </c>
      <c r="AQ57" s="179">
        <v>0</v>
      </c>
      <c r="AR57" s="179">
        <v>0</v>
      </c>
      <c r="AS57" s="179">
        <v>0</v>
      </c>
      <c r="AT57" s="179">
        <f t="shared" si="5"/>
        <v>0</v>
      </c>
      <c r="AU57" s="179">
        <v>0</v>
      </c>
      <c r="AV57" s="179">
        <v>0</v>
      </c>
      <c r="AW57" s="179">
        <v>0</v>
      </c>
      <c r="AX57" s="179">
        <v>0</v>
      </c>
      <c r="AY57" s="179">
        <f t="shared" si="22"/>
        <v>0</v>
      </c>
      <c r="AZ57" s="181">
        <v>0</v>
      </c>
      <c r="BA57" s="182">
        <f t="shared" si="18"/>
        <v>0</v>
      </c>
      <c r="BB57" s="179">
        <v>0</v>
      </c>
      <c r="BC57" s="179">
        <v>0</v>
      </c>
      <c r="BD57" s="179">
        <f t="shared" si="19"/>
        <v>0</v>
      </c>
      <c r="BE57" s="179">
        <v>0</v>
      </c>
      <c r="BF57" s="179">
        <f t="shared" si="20"/>
        <v>3.2328000000000001</v>
      </c>
      <c r="BG57" s="179">
        <v>0</v>
      </c>
      <c r="BH57" s="179">
        <v>0</v>
      </c>
      <c r="BI57" s="179">
        <f t="shared" si="21"/>
        <v>3.2328000000000001</v>
      </c>
      <c r="BJ57" s="179">
        <v>0</v>
      </c>
      <c r="BK57" s="62"/>
      <c r="BL57" s="50"/>
      <c r="BM57" s="50"/>
      <c r="BN57" s="44"/>
      <c r="BO57" s="44"/>
      <c r="BP57" s="44"/>
      <c r="BQ57" s="44"/>
    </row>
    <row r="58" spans="1:71" ht="36" customHeight="1" x14ac:dyDescent="0.25">
      <c r="A58" s="130" t="s">
        <v>360</v>
      </c>
      <c r="B58" s="141" t="s">
        <v>410</v>
      </c>
      <c r="C58" s="216" t="s">
        <v>326</v>
      </c>
      <c r="D58" s="61" t="s">
        <v>199</v>
      </c>
      <c r="E58" s="61" t="s">
        <v>199</v>
      </c>
      <c r="F58" s="217">
        <v>2025</v>
      </c>
      <c r="G58" s="217">
        <v>2025</v>
      </c>
      <c r="H58" s="179">
        <v>0</v>
      </c>
      <c r="I58" s="180">
        <v>0</v>
      </c>
      <c r="J58" s="180">
        <v>0</v>
      </c>
      <c r="K58" s="179">
        <v>1.0900000000000001</v>
      </c>
      <c r="L58" s="180">
        <v>0</v>
      </c>
      <c r="M58" s="180">
        <v>0</v>
      </c>
      <c r="N58" s="179">
        <v>0</v>
      </c>
      <c r="O58" s="179">
        <v>1.0900000000000001</v>
      </c>
      <c r="P58" s="179">
        <v>0</v>
      </c>
      <c r="Q58" s="179">
        <v>0</v>
      </c>
      <c r="R58" s="179">
        <v>0</v>
      </c>
      <c r="S58" s="179">
        <v>0</v>
      </c>
      <c r="T58" s="179">
        <v>0</v>
      </c>
      <c r="U58" s="179">
        <f t="shared" si="15"/>
        <v>0</v>
      </c>
      <c r="V58" s="179">
        <v>0</v>
      </c>
      <c r="W58" s="179">
        <v>1.0900000000000001</v>
      </c>
      <c r="X58" s="179">
        <v>0</v>
      </c>
      <c r="Y58" s="179">
        <v>0</v>
      </c>
      <c r="Z58" s="179">
        <f t="shared" si="2"/>
        <v>1.0900000000000001</v>
      </c>
      <c r="AA58" s="179">
        <v>0</v>
      </c>
      <c r="AB58" s="179">
        <v>0</v>
      </c>
      <c r="AC58" s="179">
        <v>0</v>
      </c>
      <c r="AD58" s="179">
        <v>0</v>
      </c>
      <c r="AE58" s="179">
        <f t="shared" si="16"/>
        <v>0</v>
      </c>
      <c r="AF58" s="179">
        <v>0</v>
      </c>
      <c r="AG58" s="179">
        <v>0</v>
      </c>
      <c r="AH58" s="179">
        <v>0</v>
      </c>
      <c r="AI58" s="179">
        <v>0</v>
      </c>
      <c r="AJ58" s="179">
        <f t="shared" si="17"/>
        <v>0</v>
      </c>
      <c r="AK58" s="179">
        <v>0</v>
      </c>
      <c r="AL58" s="179">
        <v>0</v>
      </c>
      <c r="AM58" s="179">
        <v>0</v>
      </c>
      <c r="AN58" s="179">
        <v>0</v>
      </c>
      <c r="AO58" s="179">
        <v>0</v>
      </c>
      <c r="AP58" s="179">
        <v>0</v>
      </c>
      <c r="AQ58" s="179">
        <v>0</v>
      </c>
      <c r="AR58" s="179">
        <v>0</v>
      </c>
      <c r="AS58" s="179">
        <v>0</v>
      </c>
      <c r="AT58" s="179">
        <f t="shared" si="5"/>
        <v>0</v>
      </c>
      <c r="AU58" s="179">
        <v>0</v>
      </c>
      <c r="AV58" s="179">
        <v>0</v>
      </c>
      <c r="AW58" s="179">
        <v>0</v>
      </c>
      <c r="AX58" s="179">
        <v>0</v>
      </c>
      <c r="AY58" s="179">
        <f t="shared" si="22"/>
        <v>0</v>
      </c>
      <c r="AZ58" s="181">
        <v>0</v>
      </c>
      <c r="BA58" s="182">
        <f t="shared" si="18"/>
        <v>0</v>
      </c>
      <c r="BB58" s="179">
        <v>0</v>
      </c>
      <c r="BC58" s="179">
        <v>0</v>
      </c>
      <c r="BD58" s="179">
        <f t="shared" si="19"/>
        <v>0</v>
      </c>
      <c r="BE58" s="179">
        <v>0</v>
      </c>
      <c r="BF58" s="179">
        <f t="shared" si="20"/>
        <v>1.0900000000000001</v>
      </c>
      <c r="BG58" s="179">
        <v>0</v>
      </c>
      <c r="BH58" s="179">
        <v>0</v>
      </c>
      <c r="BI58" s="179">
        <f t="shared" si="21"/>
        <v>1.0900000000000001</v>
      </c>
      <c r="BJ58" s="179">
        <v>0</v>
      </c>
      <c r="BK58" s="62"/>
      <c r="BL58" s="50"/>
      <c r="BM58" s="50"/>
      <c r="BN58" s="44"/>
      <c r="BO58" s="44"/>
      <c r="BP58" s="44"/>
      <c r="BQ58" s="44"/>
    </row>
    <row r="59" spans="1:71" ht="33.75" customHeight="1" x14ac:dyDescent="0.25">
      <c r="A59" s="130" t="s">
        <v>361</v>
      </c>
      <c r="B59" s="141" t="s">
        <v>411</v>
      </c>
      <c r="C59" s="216" t="s">
        <v>327</v>
      </c>
      <c r="D59" s="61" t="s">
        <v>199</v>
      </c>
      <c r="E59" s="61" t="s">
        <v>199</v>
      </c>
      <c r="F59" s="217">
        <v>2025</v>
      </c>
      <c r="G59" s="217">
        <v>2025</v>
      </c>
      <c r="H59" s="179">
        <v>0</v>
      </c>
      <c r="I59" s="180">
        <v>0</v>
      </c>
      <c r="J59" s="180">
        <v>0</v>
      </c>
      <c r="K59" s="179">
        <v>0.2</v>
      </c>
      <c r="L59" s="180">
        <v>0</v>
      </c>
      <c r="M59" s="180">
        <v>0</v>
      </c>
      <c r="N59" s="179">
        <v>0</v>
      </c>
      <c r="O59" s="179">
        <v>0.2</v>
      </c>
      <c r="P59" s="179">
        <v>0</v>
      </c>
      <c r="Q59" s="179">
        <v>0</v>
      </c>
      <c r="R59" s="179">
        <v>0</v>
      </c>
      <c r="S59" s="179">
        <v>0</v>
      </c>
      <c r="T59" s="179">
        <v>0</v>
      </c>
      <c r="U59" s="179">
        <f t="shared" si="15"/>
        <v>0</v>
      </c>
      <c r="V59" s="179">
        <v>0</v>
      </c>
      <c r="W59" s="179">
        <v>0.2</v>
      </c>
      <c r="X59" s="179">
        <v>0</v>
      </c>
      <c r="Y59" s="179">
        <v>0</v>
      </c>
      <c r="Z59" s="179">
        <f t="shared" si="2"/>
        <v>0.2</v>
      </c>
      <c r="AA59" s="179">
        <v>0</v>
      </c>
      <c r="AB59" s="179">
        <v>0</v>
      </c>
      <c r="AC59" s="179">
        <v>0</v>
      </c>
      <c r="AD59" s="179">
        <v>0</v>
      </c>
      <c r="AE59" s="179">
        <f t="shared" si="16"/>
        <v>0</v>
      </c>
      <c r="AF59" s="179">
        <v>0</v>
      </c>
      <c r="AG59" s="179">
        <v>0</v>
      </c>
      <c r="AH59" s="179">
        <v>0</v>
      </c>
      <c r="AI59" s="179">
        <v>0</v>
      </c>
      <c r="AJ59" s="179">
        <f t="shared" si="17"/>
        <v>0</v>
      </c>
      <c r="AK59" s="179">
        <v>0</v>
      </c>
      <c r="AL59" s="179">
        <v>0</v>
      </c>
      <c r="AM59" s="179">
        <v>0</v>
      </c>
      <c r="AN59" s="179">
        <v>0</v>
      </c>
      <c r="AO59" s="179">
        <v>0</v>
      </c>
      <c r="AP59" s="179">
        <v>0</v>
      </c>
      <c r="AQ59" s="179">
        <v>0</v>
      </c>
      <c r="AR59" s="179">
        <v>0</v>
      </c>
      <c r="AS59" s="179">
        <v>0</v>
      </c>
      <c r="AT59" s="179">
        <f t="shared" si="5"/>
        <v>0</v>
      </c>
      <c r="AU59" s="179">
        <v>0</v>
      </c>
      <c r="AV59" s="179">
        <v>0</v>
      </c>
      <c r="AW59" s="179">
        <v>0</v>
      </c>
      <c r="AX59" s="179">
        <v>0</v>
      </c>
      <c r="AY59" s="179">
        <f t="shared" si="22"/>
        <v>0</v>
      </c>
      <c r="AZ59" s="181">
        <v>0</v>
      </c>
      <c r="BA59" s="182">
        <f t="shared" si="18"/>
        <v>0</v>
      </c>
      <c r="BB59" s="179">
        <v>0</v>
      </c>
      <c r="BC59" s="179">
        <v>0</v>
      </c>
      <c r="BD59" s="179">
        <f t="shared" si="19"/>
        <v>0</v>
      </c>
      <c r="BE59" s="179">
        <v>0</v>
      </c>
      <c r="BF59" s="179">
        <f t="shared" si="20"/>
        <v>0.2</v>
      </c>
      <c r="BG59" s="179">
        <v>0</v>
      </c>
      <c r="BH59" s="179">
        <v>0</v>
      </c>
      <c r="BI59" s="179">
        <f t="shared" si="21"/>
        <v>0.2</v>
      </c>
      <c r="BJ59" s="179">
        <v>0</v>
      </c>
      <c r="BK59" s="62"/>
      <c r="BL59" s="50"/>
      <c r="BM59" s="50"/>
      <c r="BN59" s="44"/>
      <c r="BO59" s="44"/>
      <c r="BP59" s="44"/>
      <c r="BQ59" s="44"/>
    </row>
    <row r="60" spans="1:71" s="43" customFormat="1" ht="31.5" x14ac:dyDescent="0.25">
      <c r="A60" s="139">
        <v>3</v>
      </c>
      <c r="B60" s="136" t="s">
        <v>102</v>
      </c>
      <c r="C60" s="136"/>
      <c r="D60" s="136"/>
      <c r="E60" s="140"/>
      <c r="F60" s="140"/>
      <c r="G60" s="140"/>
      <c r="H60" s="200">
        <f>H61</f>
        <v>0</v>
      </c>
      <c r="I60" s="200">
        <f t="shared" ref="I60:BI60" si="23">I61</f>
        <v>1735.0051128600003</v>
      </c>
      <c r="J60" s="200">
        <f t="shared" si="23"/>
        <v>0</v>
      </c>
      <c r="K60" s="200">
        <f t="shared" si="23"/>
        <v>0</v>
      </c>
      <c r="L60" s="200">
        <f t="shared" si="23"/>
        <v>2092.2579164387998</v>
      </c>
      <c r="M60" s="200">
        <f t="shared" si="23"/>
        <v>0</v>
      </c>
      <c r="N60" s="200">
        <f t="shared" si="23"/>
        <v>1827.5039482</v>
      </c>
      <c r="O60" s="200">
        <f t="shared" si="23"/>
        <v>2151.2788590252621</v>
      </c>
      <c r="P60" s="200">
        <f t="shared" si="23"/>
        <v>1445.2017346280002</v>
      </c>
      <c r="Q60" s="200">
        <f t="shared" ref="Q60:Q61" si="24">W60+AG60+AQ60+AV60</f>
        <v>1768.9766303379999</v>
      </c>
      <c r="R60" s="200">
        <f t="shared" si="23"/>
        <v>460.87090042999995</v>
      </c>
      <c r="S60" s="200">
        <f t="shared" si="23"/>
        <v>0</v>
      </c>
      <c r="T60" s="200">
        <f t="shared" si="23"/>
        <v>0</v>
      </c>
      <c r="U60" s="200">
        <f t="shared" si="23"/>
        <v>460.87090042999995</v>
      </c>
      <c r="V60" s="200">
        <f t="shared" si="23"/>
        <v>0</v>
      </c>
      <c r="W60" s="200">
        <f t="shared" si="23"/>
        <v>299.58637330000005</v>
      </c>
      <c r="X60" s="200">
        <f t="shared" si="23"/>
        <v>0</v>
      </c>
      <c r="Y60" s="200">
        <f t="shared" si="23"/>
        <v>0</v>
      </c>
      <c r="Z60" s="200">
        <f t="shared" si="23"/>
        <v>299.58637330000005</v>
      </c>
      <c r="AA60" s="200">
        <f t="shared" si="23"/>
        <v>0</v>
      </c>
      <c r="AB60" s="200">
        <f t="shared" si="23"/>
        <v>480.16735806000003</v>
      </c>
      <c r="AC60" s="200">
        <f t="shared" si="23"/>
        <v>0</v>
      </c>
      <c r="AD60" s="200">
        <f t="shared" si="23"/>
        <v>0</v>
      </c>
      <c r="AE60" s="200">
        <f t="shared" si="23"/>
        <v>480.16735806000003</v>
      </c>
      <c r="AF60" s="200">
        <f t="shared" si="23"/>
        <v>0</v>
      </c>
      <c r="AG60" s="200">
        <f t="shared" si="23"/>
        <v>469.77903656999996</v>
      </c>
      <c r="AH60" s="200">
        <f t="shared" si="23"/>
        <v>0</v>
      </c>
      <c r="AI60" s="200">
        <f t="shared" si="23"/>
        <v>0</v>
      </c>
      <c r="AJ60" s="200">
        <f t="shared" si="23"/>
        <v>469.77903656999996</v>
      </c>
      <c r="AK60" s="200">
        <f t="shared" si="23"/>
        <v>0</v>
      </c>
      <c r="AL60" s="200">
        <f t="shared" si="23"/>
        <v>500.83880284999998</v>
      </c>
      <c r="AM60" s="200">
        <f t="shared" si="23"/>
        <v>0</v>
      </c>
      <c r="AN60" s="200">
        <f t="shared" si="23"/>
        <v>0</v>
      </c>
      <c r="AO60" s="200">
        <f t="shared" si="23"/>
        <v>500.83880284999998</v>
      </c>
      <c r="AP60" s="200">
        <f t="shared" si="23"/>
        <v>0</v>
      </c>
      <c r="AQ60" s="200">
        <f t="shared" si="23"/>
        <v>490.00551646799994</v>
      </c>
      <c r="AR60" s="200">
        <f t="shared" si="23"/>
        <v>0</v>
      </c>
      <c r="AS60" s="200">
        <f t="shared" si="23"/>
        <v>0</v>
      </c>
      <c r="AT60" s="200">
        <f t="shared" si="23"/>
        <v>490.00551646799994</v>
      </c>
      <c r="AU60" s="200">
        <f t="shared" si="23"/>
        <v>0</v>
      </c>
      <c r="AV60" s="200">
        <f t="shared" si="23"/>
        <v>509.605704</v>
      </c>
      <c r="AW60" s="200">
        <f t="shared" si="23"/>
        <v>0</v>
      </c>
      <c r="AX60" s="200">
        <f t="shared" si="23"/>
        <v>0</v>
      </c>
      <c r="AY60" s="200">
        <f t="shared" si="23"/>
        <v>509.605704</v>
      </c>
      <c r="AZ60" s="200">
        <f t="shared" si="23"/>
        <v>0</v>
      </c>
      <c r="BA60" s="200">
        <f t="shared" si="23"/>
        <v>1441.87706134</v>
      </c>
      <c r="BB60" s="200">
        <f t="shared" si="23"/>
        <v>0</v>
      </c>
      <c r="BC60" s="200">
        <f t="shared" si="23"/>
        <v>0</v>
      </c>
      <c r="BD60" s="200">
        <f t="shared" si="23"/>
        <v>1441.87706134</v>
      </c>
      <c r="BE60" s="200">
        <f t="shared" si="23"/>
        <v>0</v>
      </c>
      <c r="BF60" s="200">
        <f t="shared" si="23"/>
        <v>1768.9766303379999</v>
      </c>
      <c r="BG60" s="200">
        <f t="shared" si="23"/>
        <v>0</v>
      </c>
      <c r="BH60" s="200">
        <f t="shared" si="23"/>
        <v>0</v>
      </c>
      <c r="BI60" s="200">
        <f t="shared" si="23"/>
        <v>1768.9766303379999</v>
      </c>
      <c r="BJ60" s="200">
        <f>BJ61</f>
        <v>0</v>
      </c>
      <c r="BK60" s="62"/>
      <c r="BL60" s="50"/>
      <c r="BM60" s="50"/>
      <c r="BN60" s="44"/>
      <c r="BO60" s="44"/>
      <c r="BP60" s="44"/>
      <c r="BQ60" s="44"/>
    </row>
    <row r="61" spans="1:71" s="43" customFormat="1" ht="40.5" customHeight="1" x14ac:dyDescent="0.25">
      <c r="A61" s="142" t="s">
        <v>124</v>
      </c>
      <c r="B61" s="141" t="s">
        <v>412</v>
      </c>
      <c r="C61" s="247" t="s">
        <v>152</v>
      </c>
      <c r="D61" s="248">
        <v>2024</v>
      </c>
      <c r="E61" s="248">
        <v>2027</v>
      </c>
      <c r="F61" s="248">
        <v>2024</v>
      </c>
      <c r="G61" s="248">
        <v>2028</v>
      </c>
      <c r="H61" s="183">
        <v>0</v>
      </c>
      <c r="I61" s="179">
        <v>1735.0051128600003</v>
      </c>
      <c r="J61" s="179">
        <v>0</v>
      </c>
      <c r="K61" s="179">
        <v>0</v>
      </c>
      <c r="L61" s="179">
        <f>SUM(L62:L70)</f>
        <v>2092.2579164387998</v>
      </c>
      <c r="M61" s="180">
        <v>0</v>
      </c>
      <c r="N61" s="179">
        <v>1827.5039482</v>
      </c>
      <c r="O61" s="179">
        <f>SUM(O62:O70)</f>
        <v>2151.2788590252621</v>
      </c>
      <c r="P61" s="179">
        <f>SUM(P62:P70)</f>
        <v>1445.2017346280002</v>
      </c>
      <c r="Q61" s="179">
        <f t="shared" si="24"/>
        <v>1768.9766303379999</v>
      </c>
      <c r="R61" s="179">
        <v>460.87090042999995</v>
      </c>
      <c r="S61" s="179">
        <v>0</v>
      </c>
      <c r="T61" s="179">
        <v>0</v>
      </c>
      <c r="U61" s="179">
        <f>R61</f>
        <v>460.87090042999995</v>
      </c>
      <c r="V61" s="179">
        <v>0</v>
      </c>
      <c r="W61" s="178">
        <f>SUM(W62:W70)</f>
        <v>299.58637330000005</v>
      </c>
      <c r="X61" s="179">
        <v>0</v>
      </c>
      <c r="Y61" s="179">
        <v>0</v>
      </c>
      <c r="Z61" s="179">
        <f>W61</f>
        <v>299.58637330000005</v>
      </c>
      <c r="AA61" s="179">
        <v>0</v>
      </c>
      <c r="AB61" s="179">
        <v>480.16735806000003</v>
      </c>
      <c r="AC61" s="179">
        <v>0</v>
      </c>
      <c r="AD61" s="179">
        <v>0</v>
      </c>
      <c r="AE61" s="179">
        <f>AB61</f>
        <v>480.16735806000003</v>
      </c>
      <c r="AF61" s="179">
        <v>0</v>
      </c>
      <c r="AG61" s="178">
        <f>SUM(AG62:AG70)</f>
        <v>469.77903656999996</v>
      </c>
      <c r="AH61" s="179">
        <v>0</v>
      </c>
      <c r="AI61" s="179">
        <v>0</v>
      </c>
      <c r="AJ61" s="179">
        <f>AG61</f>
        <v>469.77903656999996</v>
      </c>
      <c r="AK61" s="179">
        <v>0</v>
      </c>
      <c r="AL61" s="179">
        <v>500.83880284999998</v>
      </c>
      <c r="AM61" s="179">
        <v>0</v>
      </c>
      <c r="AN61" s="179">
        <v>0</v>
      </c>
      <c r="AO61" s="179">
        <f>AL61</f>
        <v>500.83880284999998</v>
      </c>
      <c r="AP61" s="179">
        <v>0</v>
      </c>
      <c r="AQ61" s="179">
        <f>SUM(AQ62:AQ69)</f>
        <v>490.00551646799994</v>
      </c>
      <c r="AR61" s="179">
        <v>0</v>
      </c>
      <c r="AS61" s="179">
        <v>0</v>
      </c>
      <c r="AT61" s="179">
        <f>AQ61</f>
        <v>490.00551646799994</v>
      </c>
      <c r="AU61" s="179">
        <v>0</v>
      </c>
      <c r="AV61" s="179">
        <f>SUM(AV62:AV69)</f>
        <v>509.605704</v>
      </c>
      <c r="AW61" s="179">
        <v>0</v>
      </c>
      <c r="AX61" s="179">
        <v>0</v>
      </c>
      <c r="AY61" s="179">
        <f>AV61</f>
        <v>509.605704</v>
      </c>
      <c r="AZ61" s="181">
        <v>0</v>
      </c>
      <c r="BA61" s="182">
        <f>BD61</f>
        <v>1441.87706134</v>
      </c>
      <c r="BB61" s="179">
        <v>0</v>
      </c>
      <c r="BC61" s="179">
        <v>0</v>
      </c>
      <c r="BD61" s="179">
        <f>AO61+AE61+U61</f>
        <v>1441.87706134</v>
      </c>
      <c r="BE61" s="179">
        <v>0</v>
      </c>
      <c r="BF61" s="179">
        <f>BI61</f>
        <v>1768.9766303379999</v>
      </c>
      <c r="BG61" s="179">
        <v>0</v>
      </c>
      <c r="BH61" s="179">
        <v>0</v>
      </c>
      <c r="BI61" s="179">
        <f>Z61+AJ61+AT61+AY61</f>
        <v>1768.9766303379999</v>
      </c>
      <c r="BJ61" s="179">
        <v>0</v>
      </c>
      <c r="BK61" s="232" t="s">
        <v>436</v>
      </c>
      <c r="BL61" s="50"/>
      <c r="BM61" s="50"/>
      <c r="BN61" s="44"/>
      <c r="BO61" s="44"/>
      <c r="BP61" s="44"/>
      <c r="BQ61" s="44"/>
      <c r="BR61" s="103"/>
      <c r="BS61" s="103"/>
    </row>
    <row r="62" spans="1:71" s="49" customFormat="1" x14ac:dyDescent="0.25">
      <c r="A62" s="142" t="s">
        <v>126</v>
      </c>
      <c r="B62" s="141" t="s">
        <v>139</v>
      </c>
      <c r="C62" s="247"/>
      <c r="D62" s="248"/>
      <c r="E62" s="248"/>
      <c r="F62" s="248"/>
      <c r="G62" s="248"/>
      <c r="H62" s="183">
        <v>0</v>
      </c>
      <c r="I62" s="179">
        <v>1380.699648</v>
      </c>
      <c r="J62" s="179">
        <v>0</v>
      </c>
      <c r="K62" s="179">
        <v>0</v>
      </c>
      <c r="L62" s="179">
        <v>1697.2565575680001</v>
      </c>
      <c r="M62" s="180">
        <v>0</v>
      </c>
      <c r="N62" s="179">
        <v>1467.98877451</v>
      </c>
      <c r="O62" s="179">
        <v>1751.2276654080001</v>
      </c>
      <c r="P62" s="179">
        <v>1107.87357451</v>
      </c>
      <c r="Q62" s="179">
        <f>W62+AG62+AQ62+AV62</f>
        <v>1391.1124559999998</v>
      </c>
      <c r="R62" s="179">
        <v>359.45263793999999</v>
      </c>
      <c r="S62" s="184">
        <v>0</v>
      </c>
      <c r="T62" s="184">
        <v>0</v>
      </c>
      <c r="U62" s="179">
        <f t="shared" ref="U62:U70" si="25">R62</f>
        <v>359.45263793999999</v>
      </c>
      <c r="V62" s="179">
        <v>0</v>
      </c>
      <c r="W62" s="179">
        <v>254.27865600000001</v>
      </c>
      <c r="X62" s="184">
        <v>0</v>
      </c>
      <c r="Y62" s="184">
        <v>0</v>
      </c>
      <c r="Z62" s="179">
        <f t="shared" ref="Z62:Z70" si="26">W62</f>
        <v>254.27865600000001</v>
      </c>
      <c r="AA62" s="179">
        <v>0</v>
      </c>
      <c r="AB62" s="179">
        <v>374.26507657000002</v>
      </c>
      <c r="AC62" s="184">
        <v>0</v>
      </c>
      <c r="AD62" s="184">
        <v>0</v>
      </c>
      <c r="AE62" s="179">
        <f t="shared" ref="AE62:AE70" si="27">AB62</f>
        <v>374.26507657000002</v>
      </c>
      <c r="AF62" s="179">
        <v>0</v>
      </c>
      <c r="AG62" s="178">
        <f>303.34558*1.2</f>
        <v>364.01469599999996</v>
      </c>
      <c r="AH62" s="184">
        <v>0</v>
      </c>
      <c r="AI62" s="184">
        <v>0</v>
      </c>
      <c r="AJ62" s="179">
        <f t="shared" ref="AJ62:AJ70" si="28">AG62</f>
        <v>364.01469599999996</v>
      </c>
      <c r="AK62" s="179">
        <v>0</v>
      </c>
      <c r="AL62" s="179">
        <v>389.50049999999999</v>
      </c>
      <c r="AM62" s="184">
        <v>0</v>
      </c>
      <c r="AN62" s="184">
        <v>0</v>
      </c>
      <c r="AO62" s="179">
        <f t="shared" ref="AO62:AO70" si="29">AL62</f>
        <v>389.50049999999999</v>
      </c>
      <c r="AP62" s="179">
        <v>0</v>
      </c>
      <c r="AQ62" s="178">
        <f>315.69408*1.2</f>
        <v>378.83289599999995</v>
      </c>
      <c r="AR62" s="184">
        <v>0</v>
      </c>
      <c r="AS62" s="184">
        <v>0</v>
      </c>
      <c r="AT62" s="179">
        <f t="shared" ref="AT62:AT70" si="30">AQ62</f>
        <v>378.83289599999995</v>
      </c>
      <c r="AU62" s="179">
        <v>0</v>
      </c>
      <c r="AV62" s="178">
        <f>328.32184*1.2</f>
        <v>393.98620799999998</v>
      </c>
      <c r="AW62" s="184">
        <v>0</v>
      </c>
      <c r="AX62" s="184">
        <v>0</v>
      </c>
      <c r="AY62" s="179">
        <f t="shared" ref="AY62:AY70" si="31">AV62</f>
        <v>393.98620799999998</v>
      </c>
      <c r="AZ62" s="181">
        <v>0</v>
      </c>
      <c r="BA62" s="182">
        <f t="shared" ref="BA62:BA70" si="32">BD62</f>
        <v>1123.2182145100001</v>
      </c>
      <c r="BB62" s="179">
        <v>0</v>
      </c>
      <c r="BC62" s="179">
        <v>0</v>
      </c>
      <c r="BD62" s="179">
        <f t="shared" ref="BD62:BD70" si="33">AO62+AE62+U62</f>
        <v>1123.2182145100001</v>
      </c>
      <c r="BE62" s="179">
        <v>0</v>
      </c>
      <c r="BF62" s="179">
        <f t="shared" ref="BF62:BF70" si="34">BI62</f>
        <v>1391.1124559999998</v>
      </c>
      <c r="BG62" s="179">
        <v>0</v>
      </c>
      <c r="BH62" s="179">
        <v>0</v>
      </c>
      <c r="BI62" s="179">
        <f t="shared" ref="BI62:BI70" si="35">Z62+AJ62+AT62+AY62</f>
        <v>1391.1124559999998</v>
      </c>
      <c r="BJ62" s="179">
        <v>0</v>
      </c>
      <c r="BK62" s="62"/>
      <c r="BL62" s="50"/>
      <c r="BM62" s="50"/>
      <c r="BN62" s="44"/>
      <c r="BO62" s="44"/>
      <c r="BP62" s="44"/>
      <c r="BQ62" s="44"/>
    </row>
    <row r="63" spans="1:71" s="49" customFormat="1" x14ac:dyDescent="0.25">
      <c r="A63" s="130" t="s">
        <v>127</v>
      </c>
      <c r="B63" s="141" t="s">
        <v>140</v>
      </c>
      <c r="C63" s="247"/>
      <c r="D63" s="248"/>
      <c r="E63" s="248"/>
      <c r="F63" s="248"/>
      <c r="G63" s="248"/>
      <c r="H63" s="183">
        <v>0</v>
      </c>
      <c r="I63" s="179">
        <v>5.355918</v>
      </c>
      <c r="J63" s="179">
        <v>0</v>
      </c>
      <c r="K63" s="179">
        <v>0</v>
      </c>
      <c r="L63" s="179">
        <v>13.302296272</v>
      </c>
      <c r="M63" s="180">
        <v>0</v>
      </c>
      <c r="N63" s="179">
        <v>5.8322522000000001</v>
      </c>
      <c r="O63" s="179">
        <v>13.655226089344</v>
      </c>
      <c r="P63" s="179">
        <v>5.4482461999999998</v>
      </c>
      <c r="Q63" s="179">
        <f t="shared" ref="Q63:Q70" si="36">W63+AG63+AQ63+AV63</f>
        <v>13.271219199999999</v>
      </c>
      <c r="R63" s="179">
        <v>0.94195139999999999</v>
      </c>
      <c r="S63" s="184">
        <v>0</v>
      </c>
      <c r="T63" s="184">
        <v>0</v>
      </c>
      <c r="U63" s="179">
        <f t="shared" si="25"/>
        <v>0.94195139999999999</v>
      </c>
      <c r="V63" s="179">
        <v>0</v>
      </c>
      <c r="W63" s="179">
        <v>6.3119751999999991</v>
      </c>
      <c r="X63" s="184">
        <v>0</v>
      </c>
      <c r="Y63" s="184">
        <v>0</v>
      </c>
      <c r="Z63" s="179">
        <f t="shared" si="26"/>
        <v>6.3119751999999991</v>
      </c>
      <c r="AA63" s="179">
        <v>0</v>
      </c>
      <c r="AB63" s="179">
        <v>1.9592588</v>
      </c>
      <c r="AC63" s="184">
        <v>0</v>
      </c>
      <c r="AD63" s="184">
        <v>0</v>
      </c>
      <c r="AE63" s="179">
        <f t="shared" si="27"/>
        <v>1.9592588</v>
      </c>
      <c r="AF63" s="179">
        <v>0</v>
      </c>
      <c r="AG63" s="178">
        <f>1.588*1.2</f>
        <v>1.9056</v>
      </c>
      <c r="AH63" s="184">
        <v>0</v>
      </c>
      <c r="AI63" s="184">
        <v>0</v>
      </c>
      <c r="AJ63" s="179">
        <f t="shared" si="28"/>
        <v>1.9056</v>
      </c>
      <c r="AK63" s="179">
        <v>0</v>
      </c>
      <c r="AL63" s="179">
        <v>2.5470359999999999</v>
      </c>
      <c r="AM63" s="184">
        <v>0</v>
      </c>
      <c r="AN63" s="184">
        <v>0</v>
      </c>
      <c r="AO63" s="179">
        <f t="shared" si="29"/>
        <v>2.5470359999999999</v>
      </c>
      <c r="AP63" s="179">
        <v>0</v>
      </c>
      <c r="AQ63" s="178">
        <f>2.0644*1.2</f>
        <v>2.4772799999999999</v>
      </c>
      <c r="AR63" s="184">
        <v>0</v>
      </c>
      <c r="AS63" s="184">
        <v>0</v>
      </c>
      <c r="AT63" s="179">
        <f t="shared" si="30"/>
        <v>2.4772799999999999</v>
      </c>
      <c r="AU63" s="179">
        <v>0</v>
      </c>
      <c r="AV63" s="178">
        <f>2.14697*1.2</f>
        <v>2.5763639999999999</v>
      </c>
      <c r="AW63" s="184">
        <v>0</v>
      </c>
      <c r="AX63" s="184">
        <v>0</v>
      </c>
      <c r="AY63" s="179">
        <f t="shared" si="31"/>
        <v>2.5763639999999999</v>
      </c>
      <c r="AZ63" s="181">
        <v>0</v>
      </c>
      <c r="BA63" s="182">
        <f t="shared" si="32"/>
        <v>5.4482461999999998</v>
      </c>
      <c r="BB63" s="179">
        <v>0</v>
      </c>
      <c r="BC63" s="179">
        <v>0</v>
      </c>
      <c r="BD63" s="179">
        <f t="shared" si="33"/>
        <v>5.4482461999999998</v>
      </c>
      <c r="BE63" s="179">
        <v>0</v>
      </c>
      <c r="BF63" s="179">
        <f t="shared" si="34"/>
        <v>13.271219199999999</v>
      </c>
      <c r="BG63" s="179">
        <v>0</v>
      </c>
      <c r="BH63" s="179">
        <v>0</v>
      </c>
      <c r="BI63" s="179">
        <f t="shared" si="35"/>
        <v>13.271219199999999</v>
      </c>
      <c r="BJ63" s="179">
        <v>0</v>
      </c>
      <c r="BK63" s="62"/>
      <c r="BL63" s="50"/>
      <c r="BM63" s="50"/>
      <c r="BN63" s="44"/>
      <c r="BO63" s="44"/>
      <c r="BP63" s="44"/>
      <c r="BQ63" s="44"/>
    </row>
    <row r="64" spans="1:71" s="49" customFormat="1" x14ac:dyDescent="0.25">
      <c r="A64" s="130" t="s">
        <v>128</v>
      </c>
      <c r="B64" s="141" t="s">
        <v>141</v>
      </c>
      <c r="C64" s="247"/>
      <c r="D64" s="248"/>
      <c r="E64" s="248"/>
      <c r="F64" s="248"/>
      <c r="G64" s="248"/>
      <c r="H64" s="183">
        <v>0</v>
      </c>
      <c r="I64" s="179">
        <v>6.7718807999999999</v>
      </c>
      <c r="J64" s="179">
        <v>0</v>
      </c>
      <c r="K64" s="179">
        <v>0</v>
      </c>
      <c r="L64" s="179">
        <v>25.861577020800002</v>
      </c>
      <c r="M64" s="180">
        <v>0</v>
      </c>
      <c r="N64" s="179">
        <v>7.3798228300000002</v>
      </c>
      <c r="O64" s="179">
        <v>26.290723787197443</v>
      </c>
      <c r="P64" s="179">
        <v>6.9872500300000002</v>
      </c>
      <c r="Q64" s="179">
        <f t="shared" si="36"/>
        <v>25.898147999999999</v>
      </c>
      <c r="R64" s="179">
        <v>1.1249173100000001</v>
      </c>
      <c r="S64" s="184">
        <v>0</v>
      </c>
      <c r="T64" s="184">
        <v>0</v>
      </c>
      <c r="U64" s="179">
        <f t="shared" si="25"/>
        <v>1.1249173100000001</v>
      </c>
      <c r="V64" s="179">
        <v>0</v>
      </c>
      <c r="W64" s="179">
        <v>17.063628000000001</v>
      </c>
      <c r="X64" s="184">
        <v>0</v>
      </c>
      <c r="Y64" s="184">
        <v>0</v>
      </c>
      <c r="Z64" s="179">
        <f t="shared" si="26"/>
        <v>17.063628000000001</v>
      </c>
      <c r="AA64" s="179">
        <v>0</v>
      </c>
      <c r="AB64" s="179">
        <v>2.76525132</v>
      </c>
      <c r="AC64" s="184">
        <v>0</v>
      </c>
      <c r="AD64" s="184">
        <v>0</v>
      </c>
      <c r="AE64" s="179">
        <f t="shared" si="27"/>
        <v>2.76525132</v>
      </c>
      <c r="AF64" s="179">
        <v>0</v>
      </c>
      <c r="AG64" s="178">
        <f>2.24126*1.2</f>
        <v>2.6895120000000001</v>
      </c>
      <c r="AH64" s="184">
        <v>0</v>
      </c>
      <c r="AI64" s="184">
        <v>0</v>
      </c>
      <c r="AJ64" s="179">
        <f t="shared" si="28"/>
        <v>2.6895120000000001</v>
      </c>
      <c r="AK64" s="179">
        <v>0</v>
      </c>
      <c r="AL64" s="179">
        <v>3.0970814</v>
      </c>
      <c r="AM64" s="184">
        <v>0</v>
      </c>
      <c r="AN64" s="184">
        <v>0</v>
      </c>
      <c r="AO64" s="179">
        <f t="shared" si="29"/>
        <v>3.0970814</v>
      </c>
      <c r="AP64" s="179">
        <v>0</v>
      </c>
      <c r="AQ64" s="178">
        <f>2.51022*1.2</f>
        <v>3.0122639999999996</v>
      </c>
      <c r="AR64" s="184">
        <v>0</v>
      </c>
      <c r="AS64" s="184">
        <v>0</v>
      </c>
      <c r="AT64" s="179">
        <f t="shared" si="30"/>
        <v>3.0122639999999996</v>
      </c>
      <c r="AU64" s="179">
        <v>0</v>
      </c>
      <c r="AV64" s="178">
        <f>2.61062*1.2</f>
        <v>3.1327439999999998</v>
      </c>
      <c r="AW64" s="184">
        <v>0</v>
      </c>
      <c r="AX64" s="184">
        <v>0</v>
      </c>
      <c r="AY64" s="179">
        <f t="shared" si="31"/>
        <v>3.1327439999999998</v>
      </c>
      <c r="AZ64" s="181">
        <v>0</v>
      </c>
      <c r="BA64" s="182">
        <f t="shared" si="32"/>
        <v>6.9872500299999993</v>
      </c>
      <c r="BB64" s="179">
        <v>0</v>
      </c>
      <c r="BC64" s="179">
        <v>0</v>
      </c>
      <c r="BD64" s="179">
        <f t="shared" si="33"/>
        <v>6.9872500299999993</v>
      </c>
      <c r="BE64" s="179">
        <v>0</v>
      </c>
      <c r="BF64" s="179">
        <f t="shared" si="34"/>
        <v>25.898147999999999</v>
      </c>
      <c r="BG64" s="179">
        <v>0</v>
      </c>
      <c r="BH64" s="179">
        <v>0</v>
      </c>
      <c r="BI64" s="179">
        <f t="shared" si="35"/>
        <v>25.898147999999999</v>
      </c>
      <c r="BJ64" s="179">
        <v>0</v>
      </c>
      <c r="BK64" s="62"/>
      <c r="BL64" s="50"/>
      <c r="BM64" s="50"/>
      <c r="BN64" s="44"/>
      <c r="BO64" s="44"/>
      <c r="BP64" s="44"/>
      <c r="BQ64" s="44"/>
    </row>
    <row r="65" spans="1:69" s="49" customFormat="1" x14ac:dyDescent="0.25">
      <c r="A65" s="130" t="s">
        <v>129</v>
      </c>
      <c r="B65" s="141" t="s">
        <v>142</v>
      </c>
      <c r="C65" s="247"/>
      <c r="D65" s="248"/>
      <c r="E65" s="248"/>
      <c r="F65" s="248"/>
      <c r="G65" s="248"/>
      <c r="H65" s="183">
        <v>0</v>
      </c>
      <c r="I65" s="179">
        <v>0</v>
      </c>
      <c r="J65" s="179">
        <v>0</v>
      </c>
      <c r="K65" s="179">
        <v>0</v>
      </c>
      <c r="L65" s="179"/>
      <c r="M65" s="180">
        <v>0</v>
      </c>
      <c r="N65" s="179">
        <v>0</v>
      </c>
      <c r="O65" s="179">
        <v>0</v>
      </c>
      <c r="P65" s="179">
        <v>0</v>
      </c>
      <c r="Q65" s="179">
        <f t="shared" si="36"/>
        <v>0</v>
      </c>
      <c r="R65" s="179">
        <v>0</v>
      </c>
      <c r="S65" s="184">
        <v>0</v>
      </c>
      <c r="T65" s="184">
        <v>0</v>
      </c>
      <c r="U65" s="179">
        <f t="shared" si="25"/>
        <v>0</v>
      </c>
      <c r="V65" s="179">
        <v>0</v>
      </c>
      <c r="W65" s="179">
        <v>0</v>
      </c>
      <c r="X65" s="184">
        <v>0</v>
      </c>
      <c r="Y65" s="184">
        <v>0</v>
      </c>
      <c r="Z65" s="179">
        <f t="shared" si="26"/>
        <v>0</v>
      </c>
      <c r="AA65" s="179">
        <v>0</v>
      </c>
      <c r="AB65" s="179">
        <v>0</v>
      </c>
      <c r="AC65" s="184">
        <v>0</v>
      </c>
      <c r="AD65" s="184">
        <v>0</v>
      </c>
      <c r="AE65" s="179">
        <f t="shared" si="27"/>
        <v>0</v>
      </c>
      <c r="AF65" s="179">
        <v>0</v>
      </c>
      <c r="AG65" s="178">
        <v>0</v>
      </c>
      <c r="AH65" s="184">
        <v>0</v>
      </c>
      <c r="AI65" s="184">
        <v>0</v>
      </c>
      <c r="AJ65" s="179">
        <f t="shared" si="28"/>
        <v>0</v>
      </c>
      <c r="AK65" s="179">
        <v>0</v>
      </c>
      <c r="AL65" s="179">
        <v>0</v>
      </c>
      <c r="AM65" s="184">
        <v>0</v>
      </c>
      <c r="AN65" s="184">
        <v>0</v>
      </c>
      <c r="AO65" s="179">
        <f t="shared" si="29"/>
        <v>0</v>
      </c>
      <c r="AP65" s="179">
        <v>0</v>
      </c>
      <c r="AQ65" s="178">
        <v>0</v>
      </c>
      <c r="AR65" s="184">
        <v>0</v>
      </c>
      <c r="AS65" s="184">
        <v>0</v>
      </c>
      <c r="AT65" s="179">
        <f t="shared" si="30"/>
        <v>0</v>
      </c>
      <c r="AU65" s="179">
        <v>0</v>
      </c>
      <c r="AV65" s="178">
        <v>0</v>
      </c>
      <c r="AW65" s="184">
        <v>0</v>
      </c>
      <c r="AX65" s="184">
        <v>0</v>
      </c>
      <c r="AY65" s="179">
        <f t="shared" si="31"/>
        <v>0</v>
      </c>
      <c r="AZ65" s="181">
        <v>0</v>
      </c>
      <c r="BA65" s="182">
        <f t="shared" si="32"/>
        <v>0</v>
      </c>
      <c r="BB65" s="179">
        <v>0</v>
      </c>
      <c r="BC65" s="179">
        <v>0</v>
      </c>
      <c r="BD65" s="179">
        <f t="shared" si="33"/>
        <v>0</v>
      </c>
      <c r="BE65" s="179">
        <v>0</v>
      </c>
      <c r="BF65" s="179">
        <f t="shared" si="34"/>
        <v>0</v>
      </c>
      <c r="BG65" s="179">
        <v>0</v>
      </c>
      <c r="BH65" s="179">
        <v>0</v>
      </c>
      <c r="BI65" s="179">
        <f t="shared" si="35"/>
        <v>0</v>
      </c>
      <c r="BJ65" s="179">
        <v>0</v>
      </c>
      <c r="BK65" s="62"/>
      <c r="BL65" s="50"/>
      <c r="BM65" s="50"/>
      <c r="BN65" s="44"/>
      <c r="BO65" s="44"/>
      <c r="BP65" s="44"/>
      <c r="BQ65" s="44"/>
    </row>
    <row r="66" spans="1:69" s="49" customFormat="1" x14ac:dyDescent="0.25">
      <c r="A66" s="130" t="s">
        <v>130</v>
      </c>
      <c r="B66" s="141" t="s">
        <v>365</v>
      </c>
      <c r="C66" s="247"/>
      <c r="D66" s="248"/>
      <c r="E66" s="248"/>
      <c r="F66" s="248"/>
      <c r="G66" s="248"/>
      <c r="H66" s="183">
        <v>0</v>
      </c>
      <c r="I66" s="179">
        <v>0.81900125999999995</v>
      </c>
      <c r="J66" s="179">
        <v>0</v>
      </c>
      <c r="K66" s="179">
        <v>0</v>
      </c>
      <c r="L66" s="179">
        <v>2.8843608899999995</v>
      </c>
      <c r="M66" s="180">
        <v>0</v>
      </c>
      <c r="N66" s="179">
        <v>0.83070126</v>
      </c>
      <c r="O66" s="179">
        <v>2.8965289087199997</v>
      </c>
      <c r="P66" s="179">
        <v>0.797244756</v>
      </c>
      <c r="Q66" s="179">
        <f t="shared" si="36"/>
        <v>2.8630719180000002</v>
      </c>
      <c r="R66" s="179">
        <v>0.11700018</v>
      </c>
      <c r="S66" s="184">
        <v>0</v>
      </c>
      <c r="T66" s="184">
        <v>0</v>
      </c>
      <c r="U66" s="179">
        <f t="shared" si="25"/>
        <v>0.11700018</v>
      </c>
      <c r="V66" s="179">
        <v>0</v>
      </c>
      <c r="W66" s="179">
        <v>1.8720028799999999</v>
      </c>
      <c r="X66" s="184">
        <v>0</v>
      </c>
      <c r="Y66" s="184">
        <v>0</v>
      </c>
      <c r="Z66" s="179">
        <f t="shared" si="26"/>
        <v>1.8720028799999999</v>
      </c>
      <c r="AA66" s="179">
        <v>0</v>
      </c>
      <c r="AB66" s="179">
        <v>0.37050056999999997</v>
      </c>
      <c r="AC66" s="184">
        <v>0</v>
      </c>
      <c r="AD66" s="184">
        <v>0</v>
      </c>
      <c r="AE66" s="179">
        <f t="shared" si="27"/>
        <v>0.37050056999999997</v>
      </c>
      <c r="AF66" s="179">
        <v>0</v>
      </c>
      <c r="AG66" s="178">
        <f>0.308750475*1.2</f>
        <v>0.37050057000000003</v>
      </c>
      <c r="AH66" s="184">
        <v>0</v>
      </c>
      <c r="AI66" s="184">
        <v>0</v>
      </c>
      <c r="AJ66" s="179">
        <f t="shared" si="28"/>
        <v>0.37050057000000003</v>
      </c>
      <c r="AK66" s="179">
        <v>0</v>
      </c>
      <c r="AL66" s="179">
        <v>0.30420045000000001</v>
      </c>
      <c r="AM66" s="184">
        <v>0</v>
      </c>
      <c r="AN66" s="184">
        <v>0</v>
      </c>
      <c r="AO66" s="179">
        <f t="shared" si="29"/>
        <v>0.30420045000000001</v>
      </c>
      <c r="AP66" s="179">
        <v>0</v>
      </c>
      <c r="AQ66" s="178">
        <f>0.25350039*1.2</f>
        <v>0.304200468</v>
      </c>
      <c r="AR66" s="184">
        <v>0</v>
      </c>
      <c r="AS66" s="184">
        <v>0</v>
      </c>
      <c r="AT66" s="179">
        <f t="shared" si="30"/>
        <v>0.304200468</v>
      </c>
      <c r="AU66" s="179">
        <v>0</v>
      </c>
      <c r="AV66" s="178">
        <f>0.26364*1.2</f>
        <v>0.31636799999999998</v>
      </c>
      <c r="AW66" s="184">
        <v>0</v>
      </c>
      <c r="AX66" s="184">
        <v>0</v>
      </c>
      <c r="AY66" s="179">
        <f t="shared" si="31"/>
        <v>0.31636799999999998</v>
      </c>
      <c r="AZ66" s="181">
        <v>0</v>
      </c>
      <c r="BA66" s="182">
        <f t="shared" si="32"/>
        <v>0.79170119999999999</v>
      </c>
      <c r="BB66" s="179">
        <v>0</v>
      </c>
      <c r="BC66" s="179">
        <v>0</v>
      </c>
      <c r="BD66" s="179">
        <f t="shared" si="33"/>
        <v>0.79170119999999999</v>
      </c>
      <c r="BE66" s="179">
        <v>0</v>
      </c>
      <c r="BF66" s="179">
        <f t="shared" si="34"/>
        <v>2.8630719180000002</v>
      </c>
      <c r="BG66" s="179">
        <v>0</v>
      </c>
      <c r="BH66" s="179">
        <v>0</v>
      </c>
      <c r="BI66" s="179">
        <f t="shared" si="35"/>
        <v>2.8630719180000002</v>
      </c>
      <c r="BJ66" s="179">
        <v>0</v>
      </c>
      <c r="BK66" s="62"/>
      <c r="BL66" s="50"/>
      <c r="BM66" s="50"/>
      <c r="BN66" s="44"/>
      <c r="BO66" s="44"/>
      <c r="BP66" s="44"/>
      <c r="BQ66" s="44"/>
    </row>
    <row r="67" spans="1:69" s="49" customFormat="1" x14ac:dyDescent="0.25">
      <c r="A67" s="130" t="s">
        <v>131</v>
      </c>
      <c r="B67" s="141" t="s">
        <v>143</v>
      </c>
      <c r="C67" s="247"/>
      <c r="D67" s="248"/>
      <c r="E67" s="248"/>
      <c r="F67" s="248"/>
      <c r="G67" s="248"/>
      <c r="H67" s="183">
        <v>0</v>
      </c>
      <c r="I67" s="179">
        <v>0</v>
      </c>
      <c r="J67" s="179">
        <v>0</v>
      </c>
      <c r="K67" s="179">
        <v>0</v>
      </c>
      <c r="L67" s="179"/>
      <c r="M67" s="180">
        <v>0</v>
      </c>
      <c r="N67" s="179">
        <v>0</v>
      </c>
      <c r="O67" s="179">
        <v>0</v>
      </c>
      <c r="P67" s="179">
        <v>0</v>
      </c>
      <c r="Q67" s="179">
        <f t="shared" si="36"/>
        <v>0</v>
      </c>
      <c r="R67" s="179">
        <v>0</v>
      </c>
      <c r="S67" s="184">
        <v>0</v>
      </c>
      <c r="T67" s="184">
        <v>0</v>
      </c>
      <c r="U67" s="179">
        <f t="shared" si="25"/>
        <v>0</v>
      </c>
      <c r="V67" s="179">
        <v>0</v>
      </c>
      <c r="W67" s="179">
        <v>0</v>
      </c>
      <c r="X67" s="184">
        <v>0</v>
      </c>
      <c r="Y67" s="184">
        <v>0</v>
      </c>
      <c r="Z67" s="179">
        <f t="shared" si="26"/>
        <v>0</v>
      </c>
      <c r="AA67" s="179">
        <v>0</v>
      </c>
      <c r="AB67" s="179">
        <v>0</v>
      </c>
      <c r="AC67" s="184">
        <v>0</v>
      </c>
      <c r="AD67" s="184">
        <v>0</v>
      </c>
      <c r="AE67" s="179">
        <f t="shared" si="27"/>
        <v>0</v>
      </c>
      <c r="AF67" s="179">
        <v>0</v>
      </c>
      <c r="AG67" s="178">
        <v>0</v>
      </c>
      <c r="AH67" s="184">
        <v>0</v>
      </c>
      <c r="AI67" s="184">
        <v>0</v>
      </c>
      <c r="AJ67" s="179">
        <f t="shared" si="28"/>
        <v>0</v>
      </c>
      <c r="AK67" s="179">
        <v>0</v>
      </c>
      <c r="AL67" s="179">
        <v>0</v>
      </c>
      <c r="AM67" s="184">
        <v>0</v>
      </c>
      <c r="AN67" s="184">
        <v>0</v>
      </c>
      <c r="AO67" s="179">
        <f t="shared" si="29"/>
        <v>0</v>
      </c>
      <c r="AP67" s="179">
        <v>0</v>
      </c>
      <c r="AQ67" s="178">
        <v>0</v>
      </c>
      <c r="AR67" s="184">
        <v>0</v>
      </c>
      <c r="AS67" s="184">
        <v>0</v>
      </c>
      <c r="AT67" s="179">
        <f t="shared" si="30"/>
        <v>0</v>
      </c>
      <c r="AU67" s="179">
        <v>0</v>
      </c>
      <c r="AV67" s="178">
        <v>0</v>
      </c>
      <c r="AW67" s="184">
        <v>0</v>
      </c>
      <c r="AX67" s="184">
        <v>0</v>
      </c>
      <c r="AY67" s="179">
        <f t="shared" si="31"/>
        <v>0</v>
      </c>
      <c r="AZ67" s="181">
        <v>0</v>
      </c>
      <c r="BA67" s="182">
        <f t="shared" si="32"/>
        <v>0</v>
      </c>
      <c r="BB67" s="179">
        <v>0</v>
      </c>
      <c r="BC67" s="179">
        <v>0</v>
      </c>
      <c r="BD67" s="179">
        <f t="shared" si="33"/>
        <v>0</v>
      </c>
      <c r="BE67" s="179">
        <v>0</v>
      </c>
      <c r="BF67" s="179">
        <f t="shared" si="34"/>
        <v>0</v>
      </c>
      <c r="BG67" s="179">
        <v>0</v>
      </c>
      <c r="BH67" s="179">
        <v>0</v>
      </c>
      <c r="BI67" s="179">
        <f t="shared" si="35"/>
        <v>0</v>
      </c>
      <c r="BJ67" s="179">
        <v>0</v>
      </c>
      <c r="BK67" s="62"/>
      <c r="BL67" s="50"/>
      <c r="BM67" s="50"/>
      <c r="BN67" s="44"/>
      <c r="BO67" s="44"/>
      <c r="BP67" s="44"/>
      <c r="BQ67" s="44"/>
    </row>
    <row r="68" spans="1:69" s="49" customFormat="1" x14ac:dyDescent="0.25">
      <c r="A68" s="130" t="s">
        <v>132</v>
      </c>
      <c r="B68" s="141" t="s">
        <v>144</v>
      </c>
      <c r="C68" s="247"/>
      <c r="D68" s="248"/>
      <c r="E68" s="248"/>
      <c r="F68" s="248"/>
      <c r="G68" s="248"/>
      <c r="H68" s="183">
        <v>0</v>
      </c>
      <c r="I68" s="179">
        <v>336.05706479999992</v>
      </c>
      <c r="J68" s="179">
        <v>0</v>
      </c>
      <c r="K68" s="179">
        <v>0</v>
      </c>
      <c r="L68" s="179">
        <v>346.23980191999993</v>
      </c>
      <c r="M68" s="180">
        <v>0</v>
      </c>
      <c r="N68" s="179">
        <v>340.09492080000001</v>
      </c>
      <c r="O68" s="179">
        <v>350.43917216000006</v>
      </c>
      <c r="P68" s="179">
        <v>323.28091330000001</v>
      </c>
      <c r="Q68" s="179">
        <f t="shared" si="36"/>
        <v>333.62516322000005</v>
      </c>
      <c r="R68" s="179">
        <v>99.084345600000006</v>
      </c>
      <c r="S68" s="184">
        <v>0</v>
      </c>
      <c r="T68" s="184">
        <v>0</v>
      </c>
      <c r="U68" s="179">
        <f t="shared" si="25"/>
        <v>99.084345600000006</v>
      </c>
      <c r="V68" s="179">
        <v>0</v>
      </c>
      <c r="W68" s="179">
        <v>18.962111220000004</v>
      </c>
      <c r="X68" s="184">
        <v>0</v>
      </c>
      <c r="Y68" s="184">
        <v>0</v>
      </c>
      <c r="Z68" s="179">
        <f t="shared" si="26"/>
        <v>18.962111220000004</v>
      </c>
      <c r="AA68" s="179">
        <v>0</v>
      </c>
      <c r="AB68" s="179">
        <v>100.4951712</v>
      </c>
      <c r="AC68" s="184">
        <v>0</v>
      </c>
      <c r="AD68" s="184">
        <v>0</v>
      </c>
      <c r="AE68" s="179">
        <f t="shared" si="27"/>
        <v>100.4951712</v>
      </c>
      <c r="AF68" s="179">
        <v>0</v>
      </c>
      <c r="AG68" s="178">
        <f>83.74598*1.2</f>
        <v>100.495176</v>
      </c>
      <c r="AH68" s="184">
        <v>0</v>
      </c>
      <c r="AI68" s="184">
        <v>0</v>
      </c>
      <c r="AJ68" s="179">
        <f t="shared" si="28"/>
        <v>100.495176</v>
      </c>
      <c r="AK68" s="179">
        <v>0</v>
      </c>
      <c r="AL68" s="179">
        <v>104.984256</v>
      </c>
      <c r="AM68" s="184">
        <v>0</v>
      </c>
      <c r="AN68" s="184">
        <v>0</v>
      </c>
      <c r="AO68" s="179">
        <f t="shared" si="29"/>
        <v>104.984256</v>
      </c>
      <c r="AP68" s="179">
        <v>0</v>
      </c>
      <c r="AQ68" s="178">
        <f>87.48688*1.2</f>
        <v>104.984256</v>
      </c>
      <c r="AR68" s="184">
        <v>0</v>
      </c>
      <c r="AS68" s="184">
        <v>0</v>
      </c>
      <c r="AT68" s="179">
        <f t="shared" si="30"/>
        <v>104.984256</v>
      </c>
      <c r="AU68" s="179">
        <v>0</v>
      </c>
      <c r="AV68" s="178">
        <f>90.98635*1.2</f>
        <v>109.18362</v>
      </c>
      <c r="AW68" s="184">
        <v>0</v>
      </c>
      <c r="AX68" s="184">
        <v>0</v>
      </c>
      <c r="AY68" s="179">
        <f t="shared" si="31"/>
        <v>109.18362</v>
      </c>
      <c r="AZ68" s="181">
        <v>0</v>
      </c>
      <c r="BA68" s="182">
        <f t="shared" si="32"/>
        <v>304.56377280000004</v>
      </c>
      <c r="BB68" s="179">
        <v>0</v>
      </c>
      <c r="BC68" s="179">
        <v>0</v>
      </c>
      <c r="BD68" s="179">
        <f t="shared" si="33"/>
        <v>304.56377280000004</v>
      </c>
      <c r="BE68" s="179">
        <v>0</v>
      </c>
      <c r="BF68" s="179">
        <f t="shared" si="34"/>
        <v>333.62516322000005</v>
      </c>
      <c r="BG68" s="179">
        <v>0</v>
      </c>
      <c r="BH68" s="179">
        <v>0</v>
      </c>
      <c r="BI68" s="179">
        <f t="shared" si="35"/>
        <v>333.62516322000005</v>
      </c>
      <c r="BJ68" s="179">
        <v>0</v>
      </c>
      <c r="BK68" s="62"/>
      <c r="BL68" s="50"/>
      <c r="BM68" s="50"/>
      <c r="BN68" s="44"/>
      <c r="BO68" s="44"/>
      <c r="BP68" s="44"/>
      <c r="BQ68" s="44"/>
    </row>
    <row r="69" spans="1:69" s="49" customFormat="1" ht="25.5" customHeight="1" x14ac:dyDescent="0.25">
      <c r="A69" s="130" t="s">
        <v>133</v>
      </c>
      <c r="B69" s="141" t="s">
        <v>145</v>
      </c>
      <c r="C69" s="247"/>
      <c r="D69" s="248"/>
      <c r="E69" s="248"/>
      <c r="F69" s="248"/>
      <c r="G69" s="248"/>
      <c r="H69" s="183">
        <v>0</v>
      </c>
      <c r="I69" s="179">
        <v>0.84960000000000013</v>
      </c>
      <c r="J69" s="179">
        <v>0</v>
      </c>
      <c r="K69" s="179">
        <v>0</v>
      </c>
      <c r="L69" s="179">
        <v>2.169822768</v>
      </c>
      <c r="M69" s="180">
        <v>0</v>
      </c>
      <c r="N69" s="179">
        <v>0.92547659999999998</v>
      </c>
      <c r="O69" s="179">
        <v>2.2260426720000002</v>
      </c>
      <c r="P69" s="179">
        <v>0.90600583199999996</v>
      </c>
      <c r="Q69" s="179">
        <f t="shared" si="36"/>
        <v>2.206572</v>
      </c>
      <c r="R69" s="179">
        <v>0.15004799999999999</v>
      </c>
      <c r="S69" s="184">
        <v>0</v>
      </c>
      <c r="T69" s="184">
        <v>0</v>
      </c>
      <c r="U69" s="179">
        <f t="shared" si="25"/>
        <v>0.15004799999999999</v>
      </c>
      <c r="V69" s="179">
        <v>0</v>
      </c>
      <c r="W69" s="178">
        <f>0.915*1.2</f>
        <v>1.0980000000000001</v>
      </c>
      <c r="X69" s="184">
        <v>0</v>
      </c>
      <c r="Y69" s="184">
        <v>0</v>
      </c>
      <c r="Z69" s="179">
        <f t="shared" si="26"/>
        <v>1.0980000000000001</v>
      </c>
      <c r="AA69" s="179">
        <v>0</v>
      </c>
      <c r="AB69" s="179">
        <v>0.31209959999999998</v>
      </c>
      <c r="AC69" s="184">
        <v>0</v>
      </c>
      <c r="AD69" s="184">
        <v>0</v>
      </c>
      <c r="AE69" s="179">
        <f t="shared" si="27"/>
        <v>0.31209959999999998</v>
      </c>
      <c r="AF69" s="179">
        <v>0</v>
      </c>
      <c r="AG69" s="178">
        <f>0.25296*1.2</f>
        <v>0.30355199999999999</v>
      </c>
      <c r="AH69" s="184">
        <v>0</v>
      </c>
      <c r="AI69" s="184">
        <v>0</v>
      </c>
      <c r="AJ69" s="179">
        <f t="shared" si="28"/>
        <v>0.30355199999999999</v>
      </c>
      <c r="AK69" s="179">
        <v>0</v>
      </c>
      <c r="AL69" s="179">
        <v>0.40572900000000001</v>
      </c>
      <c r="AM69" s="184">
        <v>0</v>
      </c>
      <c r="AN69" s="184">
        <v>0</v>
      </c>
      <c r="AO69" s="179">
        <f t="shared" si="29"/>
        <v>0.40572900000000001</v>
      </c>
      <c r="AP69" s="179">
        <v>0</v>
      </c>
      <c r="AQ69" s="178">
        <f>0.32885*1.2</f>
        <v>0.39461999999999997</v>
      </c>
      <c r="AR69" s="184">
        <v>0</v>
      </c>
      <c r="AS69" s="184">
        <v>0</v>
      </c>
      <c r="AT69" s="179">
        <f t="shared" si="30"/>
        <v>0.39461999999999997</v>
      </c>
      <c r="AU69" s="179">
        <v>0</v>
      </c>
      <c r="AV69" s="178">
        <f>0.342*1.2</f>
        <v>0.41040000000000004</v>
      </c>
      <c r="AW69" s="184">
        <v>0</v>
      </c>
      <c r="AX69" s="184">
        <v>0</v>
      </c>
      <c r="AY69" s="179">
        <f t="shared" si="31"/>
        <v>0.41040000000000004</v>
      </c>
      <c r="AZ69" s="181">
        <v>0</v>
      </c>
      <c r="BA69" s="182">
        <f t="shared" si="32"/>
        <v>0.8678766</v>
      </c>
      <c r="BB69" s="179">
        <v>0</v>
      </c>
      <c r="BC69" s="179">
        <v>0</v>
      </c>
      <c r="BD69" s="179">
        <f t="shared" si="33"/>
        <v>0.8678766</v>
      </c>
      <c r="BE69" s="179">
        <v>0</v>
      </c>
      <c r="BF69" s="179">
        <f t="shared" si="34"/>
        <v>2.206572</v>
      </c>
      <c r="BG69" s="179">
        <v>0</v>
      </c>
      <c r="BH69" s="179">
        <v>0</v>
      </c>
      <c r="BI69" s="179">
        <f t="shared" si="35"/>
        <v>2.206572</v>
      </c>
      <c r="BJ69" s="179">
        <v>0</v>
      </c>
      <c r="BK69" s="62"/>
      <c r="BL69" s="50"/>
      <c r="BM69" s="50"/>
      <c r="BN69" s="44"/>
      <c r="BO69" s="44"/>
      <c r="BP69" s="44"/>
      <c r="BQ69" s="44"/>
    </row>
    <row r="70" spans="1:69" s="49" customFormat="1" x14ac:dyDescent="0.25">
      <c r="A70" s="130" t="s">
        <v>146</v>
      </c>
      <c r="B70" s="141" t="s">
        <v>153</v>
      </c>
      <c r="C70" s="247"/>
      <c r="D70" s="248"/>
      <c r="E70" s="248"/>
      <c r="F70" s="248"/>
      <c r="G70" s="248"/>
      <c r="H70" s="183">
        <v>0</v>
      </c>
      <c r="I70" s="179">
        <v>4.452</v>
      </c>
      <c r="J70" s="179">
        <v>0</v>
      </c>
      <c r="K70" s="179">
        <v>0</v>
      </c>
      <c r="L70" s="179">
        <v>4.5434999999999999</v>
      </c>
      <c r="M70" s="180">
        <v>0</v>
      </c>
      <c r="N70" s="179">
        <v>4.452</v>
      </c>
      <c r="O70" s="179">
        <v>4.5434999999999999</v>
      </c>
      <c r="P70" s="179">
        <v>-9.1499999999999915E-2</v>
      </c>
      <c r="Q70" s="179">
        <f t="shared" si="36"/>
        <v>0</v>
      </c>
      <c r="R70" s="179">
        <v>0</v>
      </c>
      <c r="S70" s="184">
        <v>0</v>
      </c>
      <c r="T70" s="184">
        <v>0</v>
      </c>
      <c r="U70" s="179">
        <f t="shared" si="25"/>
        <v>0</v>
      </c>
      <c r="V70" s="179">
        <v>0</v>
      </c>
      <c r="W70" s="179">
        <v>0</v>
      </c>
      <c r="X70" s="184">
        <v>0</v>
      </c>
      <c r="Y70" s="184">
        <v>0</v>
      </c>
      <c r="Z70" s="179">
        <f t="shared" si="26"/>
        <v>0</v>
      </c>
      <c r="AA70" s="179">
        <v>0</v>
      </c>
      <c r="AB70" s="179">
        <v>0</v>
      </c>
      <c r="AC70" s="184">
        <v>0</v>
      </c>
      <c r="AD70" s="184">
        <v>0</v>
      </c>
      <c r="AE70" s="179">
        <f t="shared" si="27"/>
        <v>0</v>
      </c>
      <c r="AF70" s="179">
        <v>0</v>
      </c>
      <c r="AG70" s="178">
        <v>0</v>
      </c>
      <c r="AH70" s="184">
        <v>0</v>
      </c>
      <c r="AI70" s="184">
        <v>0</v>
      </c>
      <c r="AJ70" s="179">
        <f t="shared" si="28"/>
        <v>0</v>
      </c>
      <c r="AK70" s="179">
        <v>0</v>
      </c>
      <c r="AL70" s="179">
        <v>0</v>
      </c>
      <c r="AM70" s="184">
        <v>0</v>
      </c>
      <c r="AN70" s="184">
        <v>0</v>
      </c>
      <c r="AO70" s="179">
        <f t="shared" si="29"/>
        <v>0</v>
      </c>
      <c r="AP70" s="179">
        <v>0</v>
      </c>
      <c r="AQ70" s="178">
        <v>0</v>
      </c>
      <c r="AR70" s="184">
        <v>0</v>
      </c>
      <c r="AS70" s="184">
        <v>0</v>
      </c>
      <c r="AT70" s="179">
        <f t="shared" si="30"/>
        <v>0</v>
      </c>
      <c r="AU70" s="179">
        <v>0</v>
      </c>
      <c r="AV70" s="178">
        <v>0</v>
      </c>
      <c r="AW70" s="184">
        <v>0</v>
      </c>
      <c r="AX70" s="184">
        <v>0</v>
      </c>
      <c r="AY70" s="179">
        <f t="shared" si="31"/>
        <v>0</v>
      </c>
      <c r="AZ70" s="181">
        <v>0</v>
      </c>
      <c r="BA70" s="182">
        <f t="shared" si="32"/>
        <v>0</v>
      </c>
      <c r="BB70" s="179">
        <v>0</v>
      </c>
      <c r="BC70" s="179">
        <v>0</v>
      </c>
      <c r="BD70" s="179">
        <f t="shared" si="33"/>
        <v>0</v>
      </c>
      <c r="BE70" s="179">
        <v>0</v>
      </c>
      <c r="BF70" s="179">
        <f t="shared" si="34"/>
        <v>0</v>
      </c>
      <c r="BG70" s="179">
        <v>0</v>
      </c>
      <c r="BH70" s="179">
        <v>0</v>
      </c>
      <c r="BI70" s="179">
        <f t="shared" si="35"/>
        <v>0</v>
      </c>
      <c r="BJ70" s="179">
        <v>0</v>
      </c>
      <c r="BK70" s="62"/>
      <c r="BL70" s="50"/>
      <c r="BM70" s="50"/>
      <c r="BN70" s="44"/>
      <c r="BO70" s="44"/>
      <c r="BP70" s="44"/>
      <c r="BQ70" s="44"/>
    </row>
    <row r="71" spans="1:69" s="43" customFormat="1" x14ac:dyDescent="0.25">
      <c r="A71" s="139"/>
      <c r="B71" s="136" t="s">
        <v>75</v>
      </c>
      <c r="C71" s="136"/>
      <c r="D71" s="136"/>
      <c r="E71" s="140"/>
      <c r="F71" s="140"/>
      <c r="G71" s="140"/>
      <c r="H71" s="200">
        <f>H60+H40+H13</f>
        <v>224.36298562417301</v>
      </c>
      <c r="I71" s="200">
        <f t="shared" ref="I71:BJ71" si="37">I60+I40+I13</f>
        <v>1735.0051128600003</v>
      </c>
      <c r="J71" s="200">
        <f t="shared" si="37"/>
        <v>0</v>
      </c>
      <c r="K71" s="200">
        <f t="shared" si="37"/>
        <v>412.82677753999997</v>
      </c>
      <c r="L71" s="200">
        <f>L60+L40+L13</f>
        <v>2092.2579164387998</v>
      </c>
      <c r="M71" s="200">
        <f t="shared" si="37"/>
        <v>0</v>
      </c>
      <c r="N71" s="200">
        <f t="shared" si="37"/>
        <v>2059.7900174199999</v>
      </c>
      <c r="O71" s="200">
        <f t="shared" si="37"/>
        <v>2573.4989395903385</v>
      </c>
      <c r="P71" s="200">
        <f t="shared" si="37"/>
        <v>1581.675983118</v>
      </c>
      <c r="Q71" s="200">
        <f t="shared" si="37"/>
        <v>1834.2597313379999</v>
      </c>
      <c r="R71" s="200">
        <f t="shared" si="37"/>
        <v>642.28968293999981</v>
      </c>
      <c r="S71" s="200">
        <f t="shared" si="37"/>
        <v>0</v>
      </c>
      <c r="T71" s="200">
        <f t="shared" si="37"/>
        <v>0</v>
      </c>
      <c r="U71" s="200">
        <f t="shared" si="37"/>
        <v>642.28968293999981</v>
      </c>
      <c r="V71" s="200">
        <f t="shared" si="37"/>
        <v>0</v>
      </c>
      <c r="W71" s="200">
        <f t="shared" si="37"/>
        <v>535.70005250000008</v>
      </c>
      <c r="X71" s="200">
        <f t="shared" si="37"/>
        <v>0</v>
      </c>
      <c r="Y71" s="200">
        <f t="shared" si="37"/>
        <v>0</v>
      </c>
      <c r="Z71" s="200">
        <f t="shared" si="37"/>
        <v>535.70005250000008</v>
      </c>
      <c r="AA71" s="200">
        <f t="shared" si="37"/>
        <v>0</v>
      </c>
      <c r="AB71" s="200">
        <f t="shared" si="37"/>
        <v>487.04626177168001</v>
      </c>
      <c r="AC71" s="200">
        <f t="shared" si="37"/>
        <v>0</v>
      </c>
      <c r="AD71" s="200">
        <f t="shared" si="37"/>
        <v>0</v>
      </c>
      <c r="AE71" s="200">
        <f t="shared" si="37"/>
        <v>487.04626177168001</v>
      </c>
      <c r="AF71" s="200">
        <f t="shared" si="37"/>
        <v>0</v>
      </c>
      <c r="AG71" s="200">
        <f t="shared" si="37"/>
        <v>504.11783322964993</v>
      </c>
      <c r="AH71" s="200">
        <f t="shared" si="37"/>
        <v>0</v>
      </c>
      <c r="AI71" s="200">
        <f t="shared" si="37"/>
        <v>0</v>
      </c>
      <c r="AJ71" s="200">
        <f t="shared" si="37"/>
        <v>504.11783322964993</v>
      </c>
      <c r="AK71" s="200">
        <f t="shared" si="37"/>
        <v>0</v>
      </c>
      <c r="AL71" s="200">
        <f t="shared" si="37"/>
        <v>500.83880284999998</v>
      </c>
      <c r="AM71" s="200">
        <f t="shared" si="37"/>
        <v>0</v>
      </c>
      <c r="AN71" s="200">
        <f t="shared" si="37"/>
        <v>0</v>
      </c>
      <c r="AO71" s="200">
        <f t="shared" si="37"/>
        <v>500.83880284999998</v>
      </c>
      <c r="AP71" s="200">
        <f t="shared" si="37"/>
        <v>0</v>
      </c>
      <c r="AQ71" s="200">
        <f t="shared" si="37"/>
        <v>564.89001000421115</v>
      </c>
      <c r="AR71" s="200">
        <f t="shared" si="37"/>
        <v>0</v>
      </c>
      <c r="AS71" s="200">
        <f t="shared" si="37"/>
        <v>0</v>
      </c>
      <c r="AT71" s="200">
        <f t="shared" si="37"/>
        <v>564.89001000421115</v>
      </c>
      <c r="AU71" s="200">
        <f t="shared" si="37"/>
        <v>0</v>
      </c>
      <c r="AV71" s="200">
        <f t="shared" si="37"/>
        <v>546.87321359882981</v>
      </c>
      <c r="AW71" s="200">
        <f t="shared" si="37"/>
        <v>0</v>
      </c>
      <c r="AX71" s="200">
        <f t="shared" si="37"/>
        <v>0</v>
      </c>
      <c r="AY71" s="200">
        <f t="shared" si="37"/>
        <v>546.87321359882981</v>
      </c>
      <c r="AZ71" s="200">
        <f t="shared" si="37"/>
        <v>0</v>
      </c>
      <c r="BA71" s="200">
        <f t="shared" si="37"/>
        <v>1630.1747475616799</v>
      </c>
      <c r="BB71" s="200">
        <f t="shared" si="37"/>
        <v>0</v>
      </c>
      <c r="BC71" s="200">
        <f t="shared" si="37"/>
        <v>0</v>
      </c>
      <c r="BD71" s="200">
        <f t="shared" si="37"/>
        <v>1630.1747475616799</v>
      </c>
      <c r="BE71" s="200">
        <f t="shared" si="37"/>
        <v>0</v>
      </c>
      <c r="BF71" s="200">
        <f t="shared" si="37"/>
        <v>2151.5811093326911</v>
      </c>
      <c r="BG71" s="200">
        <f t="shared" si="37"/>
        <v>0</v>
      </c>
      <c r="BH71" s="200">
        <f t="shared" si="37"/>
        <v>0</v>
      </c>
      <c r="BI71" s="200">
        <f t="shared" si="37"/>
        <v>2151.5811093326911</v>
      </c>
      <c r="BJ71" s="200">
        <f t="shared" si="37"/>
        <v>0</v>
      </c>
      <c r="BK71" s="62"/>
      <c r="BL71" s="50"/>
      <c r="BM71" s="50"/>
      <c r="BN71" s="44"/>
      <c r="BO71" s="44"/>
      <c r="BP71" s="44"/>
      <c r="BQ71" s="44"/>
    </row>
    <row r="72" spans="1:69" x14ac:dyDescent="0.25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O72" s="50"/>
      <c r="Q72" s="50"/>
    </row>
    <row r="73" spans="1:69" x14ac:dyDescent="0.25">
      <c r="A73" s="258" t="s">
        <v>279</v>
      </c>
      <c r="B73" s="258"/>
      <c r="C73" s="258"/>
      <c r="D73" s="258"/>
      <c r="E73" s="258"/>
      <c r="F73" s="258"/>
      <c r="G73" s="258"/>
      <c r="H73" s="258"/>
      <c r="I73" s="258"/>
      <c r="J73" s="258"/>
      <c r="K73" s="258"/>
      <c r="L73" s="258"/>
      <c r="M73" s="258"/>
      <c r="N73" s="258"/>
      <c r="O73" s="258"/>
      <c r="P73" s="258"/>
      <c r="Q73" s="258"/>
      <c r="R73" s="258"/>
      <c r="S73" s="258"/>
      <c r="T73" s="258"/>
      <c r="U73" s="258"/>
      <c r="V73" s="258"/>
      <c r="W73" s="258"/>
    </row>
    <row r="74" spans="1:69" x14ac:dyDescent="0.25">
      <c r="A74" s="259" t="s">
        <v>280</v>
      </c>
      <c r="B74" s="259"/>
      <c r="C74" s="259"/>
      <c r="D74" s="259"/>
      <c r="E74" s="259"/>
      <c r="F74" s="259"/>
      <c r="G74" s="259"/>
      <c r="H74" s="259"/>
      <c r="I74" s="259"/>
      <c r="J74" s="259"/>
      <c r="K74" s="259"/>
      <c r="L74" s="259"/>
      <c r="M74" s="259"/>
      <c r="N74" s="259"/>
      <c r="O74" s="259"/>
      <c r="P74" s="259"/>
      <c r="Q74" s="259"/>
      <c r="R74" s="259"/>
      <c r="S74" s="259"/>
      <c r="T74" s="259"/>
      <c r="U74" s="259"/>
      <c r="V74" s="259"/>
      <c r="W74" s="259"/>
    </row>
    <row r="75" spans="1:69" ht="63.75" customHeight="1" x14ac:dyDescent="0.25">
      <c r="A75" s="260" t="s">
        <v>298</v>
      </c>
      <c r="B75" s="260"/>
      <c r="C75" s="260"/>
      <c r="D75" s="260"/>
      <c r="E75" s="260"/>
      <c r="F75" s="260"/>
      <c r="G75" s="260"/>
      <c r="H75" s="260"/>
      <c r="I75" s="260"/>
      <c r="J75" s="260"/>
      <c r="K75" s="260"/>
      <c r="L75" s="260"/>
      <c r="M75" s="260"/>
      <c r="N75" s="260"/>
      <c r="O75" s="260"/>
      <c r="P75" s="260"/>
      <c r="Q75" s="260"/>
      <c r="R75" s="260"/>
      <c r="S75" s="260"/>
      <c r="T75" s="260"/>
      <c r="U75" s="260"/>
      <c r="V75" s="260"/>
      <c r="W75" s="260"/>
    </row>
    <row r="76" spans="1:69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</row>
    <row r="77" spans="1:69" x14ac:dyDescent="0.25">
      <c r="A77" s="261"/>
      <c r="B77" s="261"/>
      <c r="C77" s="261"/>
      <c r="D77" s="261"/>
      <c r="E77" s="261"/>
      <c r="F77" s="261"/>
      <c r="G77" s="261"/>
      <c r="H77" s="261"/>
      <c r="I77" s="261"/>
      <c r="J77" s="261"/>
      <c r="K77" s="261"/>
      <c r="L77" s="261"/>
      <c r="M77" s="261"/>
      <c r="N77" s="261"/>
      <c r="O77" s="261"/>
      <c r="P77" s="261"/>
      <c r="Q77" s="261"/>
      <c r="R77" s="261"/>
      <c r="S77" s="261"/>
      <c r="T77" s="6"/>
      <c r="U77" s="6"/>
      <c r="V77" s="6"/>
    </row>
    <row r="78" spans="1:69" ht="18.75" x14ac:dyDescent="0.3">
      <c r="A78" s="6"/>
      <c r="B78" s="57" t="s">
        <v>154</v>
      </c>
      <c r="C78" s="57"/>
      <c r="D78" s="57"/>
      <c r="E78" s="57"/>
      <c r="F78" s="57"/>
      <c r="G78" s="57"/>
      <c r="H78" s="57"/>
      <c r="I78" s="57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69" ht="18.75" x14ac:dyDescent="0.3">
      <c r="B79" s="58" t="s">
        <v>155</v>
      </c>
      <c r="C79" s="58"/>
      <c r="D79" s="58"/>
      <c r="E79" s="58"/>
      <c r="F79" s="58"/>
      <c r="G79" s="58"/>
      <c r="H79" s="58"/>
      <c r="I79" s="262" t="s">
        <v>156</v>
      </c>
      <c r="J79" s="262"/>
      <c r="K79" s="59"/>
      <c r="L79" s="59"/>
      <c r="M79" s="59"/>
      <c r="U79" s="1"/>
    </row>
  </sheetData>
  <mergeCells count="38">
    <mergeCell ref="A73:W73"/>
    <mergeCell ref="A74:W74"/>
    <mergeCell ref="A75:W75"/>
    <mergeCell ref="A77:S77"/>
    <mergeCell ref="I79:J79"/>
    <mergeCell ref="A3:AF3"/>
    <mergeCell ref="A4:AF4"/>
    <mergeCell ref="A6:AF6"/>
    <mergeCell ref="A7:AF7"/>
    <mergeCell ref="A9:A11"/>
    <mergeCell ref="B9:B11"/>
    <mergeCell ref="C9:C11"/>
    <mergeCell ref="W10:AA10"/>
    <mergeCell ref="C61:C70"/>
    <mergeCell ref="D61:D70"/>
    <mergeCell ref="E61:E70"/>
    <mergeCell ref="R10:V10"/>
    <mergeCell ref="G9:G10"/>
    <mergeCell ref="D9:D10"/>
    <mergeCell ref="D11:E11"/>
    <mergeCell ref="F11:G11"/>
    <mergeCell ref="F61:F70"/>
    <mergeCell ref="G61:G70"/>
    <mergeCell ref="BF10:BJ10"/>
    <mergeCell ref="E9:E10"/>
    <mergeCell ref="AB10:AF10"/>
    <mergeCell ref="R9:BJ9"/>
    <mergeCell ref="H10:J10"/>
    <mergeCell ref="AL10:AP10"/>
    <mergeCell ref="AG10:AK10"/>
    <mergeCell ref="AQ10:AU10"/>
    <mergeCell ref="AV10:AZ10"/>
    <mergeCell ref="BA10:BE10"/>
    <mergeCell ref="N9:O10"/>
    <mergeCell ref="P9:Q10"/>
    <mergeCell ref="F9:F10"/>
    <mergeCell ref="H9:M9"/>
    <mergeCell ref="K10:M10"/>
  </mergeCells>
  <phoneticPr fontId="0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U41:U59 N41:N46 H41 P42:P59 U27:U39 N48:N59 I61" xr:uid="{00000000-0002-0000-0000-000000000000}">
      <formula1>900</formula1>
    </dataValidation>
  </dataValidations>
  <pageMargins left="0.78740157480314965" right="0.39370078740157483" top="0.59055118110236227" bottom="0.39370078740157483" header="0.27559055118110237" footer="0.27559055118110237"/>
  <pageSetup paperSize="9" scale="19" orientation="landscape" blackAndWhite="1" r:id="rId1"/>
  <headerFooter alignWithMargins="0">
    <oddHeader>&amp;L&amp;"Arial,обычный"&amp;6Подготовлено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249977111117893"/>
    <pageSetUpPr fitToPage="1"/>
  </sheetPr>
  <dimension ref="A1:AZ122"/>
  <sheetViews>
    <sheetView tabSelected="1" topLeftCell="A9" zoomScale="70" zoomScaleNormal="70" zoomScaleSheetLayoutView="69" workbookViewId="0">
      <pane xSplit="3" ySplit="6" topLeftCell="S15" activePane="bottomRight" state="frozen"/>
      <selection activeCell="A9" sqref="A9"/>
      <selection pane="topRight" activeCell="D9" sqref="D9"/>
      <selection pane="bottomLeft" activeCell="A15" sqref="A15"/>
      <selection pane="bottomRight" activeCell="AE9" sqref="AE1:AE1048576"/>
    </sheetView>
  </sheetViews>
  <sheetFormatPr defaultRowHeight="15.75" outlineLevelRow="1" x14ac:dyDescent="0.25"/>
  <cols>
    <col min="1" max="1" width="12.42578125" style="109" customWidth="1"/>
    <col min="2" max="2" width="49.28515625" style="109" customWidth="1"/>
    <col min="3" max="3" width="15.140625" style="109" customWidth="1"/>
    <col min="4" max="4" width="9" style="109" customWidth="1"/>
    <col min="5" max="5" width="10.5703125" style="109" customWidth="1"/>
    <col min="6" max="6" width="9.85546875" style="109" customWidth="1"/>
    <col min="7" max="7" width="9.42578125" style="109" customWidth="1"/>
    <col min="8" max="8" width="16.28515625" style="109" customWidth="1"/>
    <col min="9" max="9" width="15.140625" style="109" customWidth="1"/>
    <col min="10" max="10" width="14.5703125" style="109" customWidth="1"/>
    <col min="11" max="11" width="13.28515625" style="109" customWidth="1"/>
    <col min="12" max="12" width="13.7109375" style="109" customWidth="1"/>
    <col min="13" max="13" width="13.28515625" style="109" customWidth="1"/>
    <col min="14" max="14" width="13.7109375" style="109" bestFit="1" customWidth="1"/>
    <col min="15" max="15" width="11.7109375" style="109" customWidth="1"/>
    <col min="16" max="16" width="12.7109375" style="110" customWidth="1"/>
    <col min="17" max="17" width="12.28515625" style="109" customWidth="1"/>
    <col min="18" max="18" width="15.28515625" style="110" customWidth="1"/>
    <col min="19" max="19" width="16.5703125" style="109" customWidth="1"/>
    <col min="20" max="20" width="16.140625" style="109" bestFit="1" customWidth="1"/>
    <col min="21" max="21" width="14.5703125" style="109" customWidth="1"/>
    <col min="22" max="22" width="14" style="109" customWidth="1"/>
    <col min="23" max="23" width="14.42578125" style="109" customWidth="1"/>
    <col min="24" max="24" width="13.28515625" style="109" customWidth="1"/>
    <col min="25" max="25" width="12" style="109" customWidth="1"/>
    <col min="26" max="26" width="13" style="109" customWidth="1"/>
    <col min="27" max="27" width="13.7109375" style="109" customWidth="1"/>
    <col min="28" max="28" width="13.140625" style="109" customWidth="1"/>
    <col min="29" max="29" width="9" style="109" customWidth="1"/>
    <col min="30" max="30" width="7.7109375" style="109" customWidth="1"/>
    <col min="31" max="31" width="7" style="109" customWidth="1"/>
    <col min="32" max="32" width="7.7109375" style="109" customWidth="1"/>
    <col min="33" max="33" width="10.7109375" style="109" customWidth="1"/>
    <col min="34" max="34" width="8.42578125" style="109" customWidth="1"/>
    <col min="35" max="41" width="8.28515625" style="109" customWidth="1"/>
    <col min="42" max="42" width="9.85546875" style="109" customWidth="1"/>
    <col min="43" max="43" width="7" style="109" customWidth="1"/>
    <col min="44" max="44" width="7.85546875" style="109" customWidth="1"/>
    <col min="45" max="45" width="11" style="109" customWidth="1"/>
    <col min="46" max="46" width="7.7109375" style="109" customWidth="1"/>
    <col min="47" max="47" width="8.85546875" style="109" customWidth="1"/>
    <col min="48" max="16384" width="9.140625" style="109"/>
  </cols>
  <sheetData>
    <row r="1" spans="1:52" ht="22.5" outlineLevel="1" x14ac:dyDescent="0.25">
      <c r="AB1" s="111" t="s">
        <v>425</v>
      </c>
    </row>
    <row r="2" spans="1:52" ht="18.75" outlineLevel="1" x14ac:dyDescent="0.3">
      <c r="AB2" s="112" t="s">
        <v>366</v>
      </c>
    </row>
    <row r="3" spans="1:52" ht="18.75" outlineLevel="1" x14ac:dyDescent="0.3">
      <c r="A3" s="268" t="s">
        <v>0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  <c r="N3" s="268"/>
      <c r="O3" s="268"/>
      <c r="P3" s="268"/>
      <c r="Q3" s="268"/>
      <c r="R3" s="268"/>
      <c r="S3" s="268"/>
      <c r="T3" s="268"/>
      <c r="U3" s="268"/>
      <c r="V3" s="268"/>
      <c r="W3" s="268"/>
      <c r="X3" s="268"/>
      <c r="Y3" s="268"/>
      <c r="Z3" s="268"/>
      <c r="AA3" s="268"/>
      <c r="AB3" s="268"/>
    </row>
    <row r="4" spans="1:52" ht="18.75" outlineLevel="1" x14ac:dyDescent="0.3">
      <c r="A4" s="268" t="s">
        <v>93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8"/>
      <c r="U4" s="268"/>
      <c r="V4" s="268"/>
      <c r="W4" s="268"/>
      <c r="X4" s="268"/>
      <c r="Y4" s="268"/>
      <c r="Z4" s="268"/>
      <c r="AA4" s="268"/>
      <c r="AB4" s="268"/>
      <c r="AC4" s="219"/>
      <c r="AD4" s="219"/>
      <c r="AE4" s="219"/>
      <c r="AF4" s="219"/>
      <c r="AG4" s="219"/>
      <c r="AH4" s="219"/>
      <c r="AI4" s="219"/>
      <c r="AJ4" s="219"/>
      <c r="AK4" s="219"/>
      <c r="AL4" s="219"/>
      <c r="AM4" s="219"/>
      <c r="AN4" s="219"/>
      <c r="AO4" s="219"/>
      <c r="AP4" s="219"/>
      <c r="AQ4" s="219"/>
      <c r="AR4" s="219"/>
      <c r="AS4" s="219"/>
      <c r="AT4" s="219"/>
      <c r="AU4" s="219"/>
      <c r="AV4" s="219"/>
      <c r="AW4" s="219"/>
      <c r="AX4" s="219"/>
    </row>
    <row r="5" spans="1:52" ht="18.75" outlineLevel="1" x14ac:dyDescent="0.3">
      <c r="A5" s="214"/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  <c r="N5" s="214"/>
      <c r="O5" s="214"/>
      <c r="P5" s="118"/>
      <c r="Q5" s="214"/>
      <c r="R5" s="118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9"/>
      <c r="AD5" s="219"/>
      <c r="AE5" s="219"/>
      <c r="AF5" s="219"/>
      <c r="AG5" s="219"/>
      <c r="AH5" s="219"/>
      <c r="AI5" s="219"/>
      <c r="AJ5" s="219"/>
      <c r="AK5" s="219"/>
      <c r="AL5" s="219"/>
      <c r="AM5" s="219"/>
      <c r="AN5" s="219"/>
      <c r="AO5" s="219"/>
      <c r="AP5" s="219"/>
      <c r="AQ5" s="219"/>
      <c r="AR5" s="219"/>
      <c r="AS5" s="219"/>
      <c r="AT5" s="219"/>
      <c r="AU5" s="219"/>
      <c r="AV5" s="219"/>
      <c r="AW5" s="219"/>
      <c r="AX5" s="219"/>
    </row>
    <row r="6" spans="1:52" ht="18.75" outlineLevel="1" x14ac:dyDescent="0.25">
      <c r="A6" s="269" t="str">
        <f>прил.1!A6</f>
        <v>Общество с ограниченной ответственностью "Энергосбыт Луганск"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</row>
    <row r="7" spans="1:52" ht="18" customHeight="1" outlineLevel="1" x14ac:dyDescent="0.25">
      <c r="A7" s="257" t="s">
        <v>2</v>
      </c>
      <c r="B7" s="257"/>
      <c r="C7" s="257"/>
      <c r="D7" s="257"/>
      <c r="E7" s="257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</row>
    <row r="8" spans="1:52" ht="15.75" customHeight="1" outlineLevel="1" x14ac:dyDescent="0.25">
      <c r="A8" s="270"/>
      <c r="B8" s="270"/>
      <c r="C8" s="270"/>
      <c r="D8" s="270"/>
      <c r="E8" s="270"/>
      <c r="F8" s="270"/>
      <c r="G8" s="270"/>
      <c r="H8" s="270"/>
      <c r="I8" s="270"/>
      <c r="J8" s="270"/>
      <c r="K8" s="270"/>
      <c r="L8" s="270"/>
      <c r="M8" s="270"/>
      <c r="N8" s="270"/>
      <c r="O8" s="270"/>
      <c r="P8" s="270"/>
      <c r="Q8" s="270"/>
      <c r="R8" s="270"/>
      <c r="S8" s="270"/>
      <c r="T8" s="270"/>
      <c r="U8" s="270"/>
      <c r="V8" s="270"/>
      <c r="W8" s="270"/>
      <c r="X8" s="270"/>
      <c r="Y8" s="270"/>
      <c r="Z8" s="270"/>
      <c r="AA8" s="270"/>
      <c r="AB8" s="270"/>
    </row>
    <row r="9" spans="1:52" ht="72.75" customHeight="1" x14ac:dyDescent="0.25">
      <c r="A9" s="236" t="s">
        <v>3</v>
      </c>
      <c r="B9" s="236" t="s">
        <v>72</v>
      </c>
      <c r="C9" s="236" t="s">
        <v>73</v>
      </c>
      <c r="D9" s="250" t="s">
        <v>6</v>
      </c>
      <c r="E9" s="236" t="s">
        <v>7</v>
      </c>
      <c r="F9" s="245" t="s">
        <v>6</v>
      </c>
      <c r="G9" s="249" t="s">
        <v>7</v>
      </c>
      <c r="H9" s="236" t="s">
        <v>426</v>
      </c>
      <c r="I9" s="236" t="s">
        <v>426</v>
      </c>
      <c r="J9" s="237" t="s">
        <v>427</v>
      </c>
      <c r="K9" s="238"/>
      <c r="L9" s="238"/>
      <c r="M9" s="238"/>
      <c r="N9" s="238"/>
      <c r="O9" s="239"/>
      <c r="P9" s="237" t="s">
        <v>428</v>
      </c>
      <c r="Q9" s="238"/>
      <c r="R9" s="238"/>
      <c r="S9" s="239"/>
      <c r="T9" s="236" t="s">
        <v>429</v>
      </c>
      <c r="U9" s="236"/>
      <c r="V9" s="236"/>
      <c r="W9" s="236"/>
      <c r="X9" s="236"/>
      <c r="Y9" s="236"/>
      <c r="Z9" s="236"/>
      <c r="AA9" s="236"/>
      <c r="AB9" s="236"/>
    </row>
    <row r="10" spans="1:52" ht="174" customHeight="1" x14ac:dyDescent="0.25">
      <c r="A10" s="236"/>
      <c r="B10" s="236"/>
      <c r="C10" s="236"/>
      <c r="D10" s="251"/>
      <c r="E10" s="236"/>
      <c r="F10" s="246"/>
      <c r="G10" s="249"/>
      <c r="H10" s="236"/>
      <c r="I10" s="236"/>
      <c r="J10" s="237" t="s">
        <v>28</v>
      </c>
      <c r="K10" s="238"/>
      <c r="L10" s="238"/>
      <c r="M10" s="233" t="s">
        <v>198</v>
      </c>
      <c r="N10" s="234"/>
      <c r="O10" s="234"/>
      <c r="P10" s="237" t="s">
        <v>363</v>
      </c>
      <c r="Q10" s="239"/>
      <c r="R10" s="233" t="s">
        <v>364</v>
      </c>
      <c r="S10" s="235"/>
      <c r="T10" s="266" t="s">
        <v>135</v>
      </c>
      <c r="U10" s="267"/>
      <c r="V10" s="266" t="s">
        <v>136</v>
      </c>
      <c r="W10" s="267"/>
      <c r="X10" s="266" t="s">
        <v>200</v>
      </c>
      <c r="Y10" s="267"/>
      <c r="Z10" s="215" t="s">
        <v>362</v>
      </c>
      <c r="AA10" s="236" t="s">
        <v>287</v>
      </c>
      <c r="AB10" s="249" t="s">
        <v>288</v>
      </c>
    </row>
    <row r="11" spans="1:52" ht="132.75" customHeight="1" x14ac:dyDescent="0.25">
      <c r="A11" s="236"/>
      <c r="B11" s="236"/>
      <c r="C11" s="236"/>
      <c r="D11" s="237" t="s">
        <v>28</v>
      </c>
      <c r="E11" s="239"/>
      <c r="F11" s="252" t="s">
        <v>198</v>
      </c>
      <c r="G11" s="253"/>
      <c r="H11" s="212" t="s">
        <v>28</v>
      </c>
      <c r="I11" s="213" t="s">
        <v>198</v>
      </c>
      <c r="J11" s="122" t="s">
        <v>94</v>
      </c>
      <c r="K11" s="143" t="s">
        <v>95</v>
      </c>
      <c r="L11" s="143" t="s">
        <v>96</v>
      </c>
      <c r="M11" s="122" t="s">
        <v>94</v>
      </c>
      <c r="N11" s="143" t="s">
        <v>95</v>
      </c>
      <c r="O11" s="143" t="s">
        <v>96</v>
      </c>
      <c r="P11" s="144" t="s">
        <v>97</v>
      </c>
      <c r="Q11" s="122" t="s">
        <v>98</v>
      </c>
      <c r="R11" s="144" t="s">
        <v>97</v>
      </c>
      <c r="S11" s="122" t="s">
        <v>98</v>
      </c>
      <c r="T11" s="212" t="s">
        <v>28</v>
      </c>
      <c r="U11" s="213" t="s">
        <v>198</v>
      </c>
      <c r="V11" s="212" t="s">
        <v>28</v>
      </c>
      <c r="W11" s="213" t="s">
        <v>198</v>
      </c>
      <c r="X11" s="212" t="s">
        <v>28</v>
      </c>
      <c r="Y11" s="213" t="s">
        <v>198</v>
      </c>
      <c r="Z11" s="212" t="s">
        <v>9</v>
      </c>
      <c r="AA11" s="236"/>
      <c r="AB11" s="249"/>
    </row>
    <row r="12" spans="1:52" ht="19.5" customHeight="1" x14ac:dyDescent="0.25">
      <c r="A12" s="209">
        <v>1</v>
      </c>
      <c r="B12" s="209">
        <v>2</v>
      </c>
      <c r="C12" s="209">
        <v>3</v>
      </c>
      <c r="D12" s="209">
        <v>4</v>
      </c>
      <c r="E12" s="209">
        <v>5</v>
      </c>
      <c r="F12" s="209">
        <v>4</v>
      </c>
      <c r="G12" s="209">
        <v>5</v>
      </c>
      <c r="H12" s="209">
        <v>6</v>
      </c>
      <c r="I12" s="209">
        <v>6</v>
      </c>
      <c r="J12" s="209">
        <v>7</v>
      </c>
      <c r="K12" s="209">
        <v>8</v>
      </c>
      <c r="L12" s="209">
        <v>9</v>
      </c>
      <c r="M12" s="209">
        <v>7</v>
      </c>
      <c r="N12" s="209">
        <v>8</v>
      </c>
      <c r="O12" s="209">
        <v>9</v>
      </c>
      <c r="P12" s="134">
        <v>10</v>
      </c>
      <c r="Q12" s="209">
        <v>11</v>
      </c>
      <c r="R12" s="134">
        <v>10</v>
      </c>
      <c r="S12" s="209">
        <v>11</v>
      </c>
      <c r="T12" s="130" t="s">
        <v>295</v>
      </c>
      <c r="U12" s="130" t="s">
        <v>99</v>
      </c>
      <c r="V12" s="130" t="s">
        <v>100</v>
      </c>
      <c r="W12" s="130" t="s">
        <v>101</v>
      </c>
      <c r="X12" s="130" t="s">
        <v>289</v>
      </c>
      <c r="Y12" s="130" t="s">
        <v>296</v>
      </c>
      <c r="Z12" s="130" t="s">
        <v>297</v>
      </c>
      <c r="AA12" s="209">
        <v>13</v>
      </c>
      <c r="AB12" s="209">
        <v>13</v>
      </c>
    </row>
    <row r="13" spans="1:52" ht="31.5" x14ac:dyDescent="0.25">
      <c r="A13" s="146">
        <v>1</v>
      </c>
      <c r="B13" s="147" t="s">
        <v>121</v>
      </c>
      <c r="C13" s="148"/>
      <c r="D13" s="140"/>
      <c r="E13" s="140"/>
      <c r="F13" s="140"/>
      <c r="G13" s="140"/>
      <c r="H13" s="199">
        <f>SUM(H14:H39)</f>
        <v>17.481025082458128</v>
      </c>
      <c r="I13" s="199">
        <f t="shared" ref="I13:J13" si="0">SUM(I14:I39)</f>
        <v>179.18496568226905</v>
      </c>
      <c r="J13" s="199">
        <f t="shared" si="0"/>
        <v>18.346499109999996</v>
      </c>
      <c r="K13" s="199">
        <f t="shared" ref="K13" si="1">SUM(K14:K39)</f>
        <v>3.5692106200000007</v>
      </c>
      <c r="L13" s="199">
        <f t="shared" ref="L13" si="2">SUM(L14:L39)</f>
        <v>14.77728849</v>
      </c>
      <c r="M13" s="199">
        <f t="shared" ref="M13" si="3">SUM(M14:M39)</f>
        <v>187.01793159480323</v>
      </c>
      <c r="N13" s="199">
        <f t="shared" ref="N13" si="4">SUM(N14:N39)</f>
        <v>34.20287274060238</v>
      </c>
      <c r="O13" s="199">
        <f t="shared" ref="O13" si="5">SUM(O14:O39)</f>
        <v>152.81505885420083</v>
      </c>
      <c r="P13" s="199">
        <f t="shared" ref="P13" si="6">SUM(P14:P39)</f>
        <v>11.859940999999997</v>
      </c>
      <c r="Q13" s="199">
        <f t="shared" ref="Q13" si="7">SUM(Q14:Q39)</f>
        <v>12.58155049</v>
      </c>
      <c r="R13" s="199">
        <f t="shared" ref="R13" si="8">SUM(R14:R39)</f>
        <v>1.48</v>
      </c>
      <c r="S13" s="199">
        <f t="shared" ref="S13" si="9">SUM(S14:S39)</f>
        <v>1.48</v>
      </c>
      <c r="T13" s="199">
        <f t="shared" ref="T13" si="10">SUM(T14:T39)</f>
        <v>8.2937324000000014</v>
      </c>
      <c r="U13" s="199">
        <f t="shared" ref="U13" si="11">SUM(U14:U39)</f>
        <v>88.141002322619059</v>
      </c>
      <c r="V13" s="199">
        <f t="shared" ref="V13" si="12">SUM(V14:V39)</f>
        <v>6.8789037116800005</v>
      </c>
      <c r="W13" s="199">
        <f t="shared" ref="W13" si="13">SUM(W14:W39)</f>
        <v>9.9281566596499999</v>
      </c>
      <c r="X13" s="199">
        <f t="shared" ref="X13" si="14">SUM(X14:X39)</f>
        <v>0</v>
      </c>
      <c r="Y13" s="199">
        <f t="shared" ref="Y13" si="15">SUM(Y14:Y39)</f>
        <v>57.070784613509332</v>
      </c>
      <c r="Z13" s="199">
        <f t="shared" ref="Z13" si="16">SUM(Z14:Z39)</f>
        <v>29.676807999024852</v>
      </c>
      <c r="AA13" s="199">
        <f t="shared" ref="AA13" si="17">SUM(AA14:AA39)</f>
        <v>15.172636111679999</v>
      </c>
      <c r="AB13" s="199">
        <f t="shared" ref="AB13" si="18">SUM(AB14:AB39)</f>
        <v>184.81675159480321</v>
      </c>
    </row>
    <row r="14" spans="1:52" x14ac:dyDescent="0.25">
      <c r="A14" s="142" t="s">
        <v>35</v>
      </c>
      <c r="B14" s="145" t="str">
        <f>прил.1!B14</f>
        <v>Вывески на фасаде здания</v>
      </c>
      <c r="C14" s="54" t="s">
        <v>150</v>
      </c>
      <c r="D14" s="217">
        <v>2024</v>
      </c>
      <c r="E14" s="217">
        <v>2026</v>
      </c>
      <c r="F14" s="217">
        <v>2024</v>
      </c>
      <c r="G14" s="217">
        <v>2025</v>
      </c>
      <c r="H14" s="178">
        <v>14.055678999999998</v>
      </c>
      <c r="I14" s="178">
        <f>J14-Q14+U14</f>
        <v>3.6757380000000004</v>
      </c>
      <c r="J14" s="178">
        <v>14.77728849</v>
      </c>
      <c r="K14" s="178">
        <v>0</v>
      </c>
      <c r="L14" s="178">
        <v>14.77728849</v>
      </c>
      <c r="M14" s="178">
        <f>N14+O14</f>
        <v>3.68</v>
      </c>
      <c r="N14" s="178">
        <v>0</v>
      </c>
      <c r="O14" s="178">
        <v>3.68</v>
      </c>
      <c r="P14" s="185">
        <v>11.859940999999997</v>
      </c>
      <c r="Q14" s="178">
        <v>12.58155049</v>
      </c>
      <c r="R14" s="186">
        <v>1.48</v>
      </c>
      <c r="S14" s="178">
        <v>1.48</v>
      </c>
      <c r="T14" s="178">
        <v>4.7245217799999999</v>
      </c>
      <c r="U14" s="178">
        <v>1.48</v>
      </c>
      <c r="V14" s="178">
        <v>6.8789037116800005</v>
      </c>
      <c r="W14" s="178">
        <v>0</v>
      </c>
      <c r="X14" s="178"/>
      <c r="Y14" s="178">
        <v>0</v>
      </c>
      <c r="Z14" s="178">
        <v>0</v>
      </c>
      <c r="AA14" s="178">
        <f>T14+V14+X14</f>
        <v>11.603425491679999</v>
      </c>
      <c r="AB14" s="178">
        <f>U14+W14+Y14+Z14</f>
        <v>1.48</v>
      </c>
    </row>
    <row r="15" spans="1:52" ht="31.5" x14ac:dyDescent="0.25">
      <c r="A15" s="142" t="s">
        <v>41</v>
      </c>
      <c r="B15" s="145" t="str">
        <f>прил.1!B15</f>
        <v>Система видеонаблюдения в офис г.Краснодон, Краснодонский участок</v>
      </c>
      <c r="C15" s="54" t="s">
        <v>169</v>
      </c>
      <c r="D15" s="217">
        <v>2025</v>
      </c>
      <c r="E15" s="217">
        <v>2025</v>
      </c>
      <c r="F15" s="217">
        <v>2025</v>
      </c>
      <c r="G15" s="217">
        <v>2025</v>
      </c>
      <c r="H15" s="178">
        <v>0.15884999999999999</v>
      </c>
      <c r="I15" s="178">
        <f>IF(прил.1!BK15="НДС",прил.1!K15/1.2,прил.1!K15)</f>
        <v>0.1658</v>
      </c>
      <c r="J15" s="178">
        <v>0.16552169999999999</v>
      </c>
      <c r="K15" s="178">
        <v>0.16552169999999999</v>
      </c>
      <c r="L15" s="178">
        <v>0</v>
      </c>
      <c r="M15" s="178">
        <f t="shared" ref="M15:M70" si="19">N15+O15</f>
        <v>0.1658</v>
      </c>
      <c r="N15" s="178">
        <f>IF(прил.1!BK15="НДС",прил.1!O15/1.2,прил.1!O15)</f>
        <v>0.1658</v>
      </c>
      <c r="O15" s="178">
        <v>0</v>
      </c>
      <c r="P15" s="178">
        <v>0</v>
      </c>
      <c r="Q15" s="178">
        <v>0</v>
      </c>
      <c r="R15" s="178">
        <v>0</v>
      </c>
      <c r="S15" s="178">
        <v>0</v>
      </c>
      <c r="T15" s="178">
        <v>0.16552169999999999</v>
      </c>
      <c r="U15" s="178">
        <v>0.1658</v>
      </c>
      <c r="V15" s="178"/>
      <c r="W15" s="178">
        <v>0</v>
      </c>
      <c r="X15" s="178"/>
      <c r="Y15" s="178">
        <v>0</v>
      </c>
      <c r="Z15" s="178">
        <v>0</v>
      </c>
      <c r="AA15" s="178">
        <f t="shared" ref="AA15:AA70" si="20">T15+V15+X15</f>
        <v>0.16552169999999999</v>
      </c>
      <c r="AB15" s="178">
        <f t="shared" ref="AB15:AB70" si="21">U15+W15+Y15+Z15</f>
        <v>0.1658</v>
      </c>
    </row>
    <row r="16" spans="1:52" ht="31.5" x14ac:dyDescent="0.25">
      <c r="A16" s="142" t="s">
        <v>47</v>
      </c>
      <c r="B16" s="145" t="str">
        <f>прил.1!B16</f>
        <v>Система видеонаблюдения в офис г. Лутугино, Лутугинский участок</v>
      </c>
      <c r="C16" s="54" t="s">
        <v>170</v>
      </c>
      <c r="D16" s="217">
        <v>2025</v>
      </c>
      <c r="E16" s="217">
        <v>2025</v>
      </c>
      <c r="F16" s="217">
        <v>2025</v>
      </c>
      <c r="G16" s="217">
        <v>2025</v>
      </c>
      <c r="H16" s="178">
        <v>0.15884999999999999</v>
      </c>
      <c r="I16" s="178">
        <f>IF(прил.1!BK16="НДС",прил.1!K16/1.2,прил.1!K16)</f>
        <v>0.1658</v>
      </c>
      <c r="J16" s="178">
        <v>0.16552169999999999</v>
      </c>
      <c r="K16" s="178">
        <v>0.16552169999999999</v>
      </c>
      <c r="L16" s="178">
        <v>0</v>
      </c>
      <c r="M16" s="178">
        <f t="shared" si="19"/>
        <v>0.1658</v>
      </c>
      <c r="N16" s="178">
        <f>IF(прил.1!BK16="НДС",прил.1!O16/1.2,прил.1!O16)</f>
        <v>0.1658</v>
      </c>
      <c r="O16" s="178">
        <v>0</v>
      </c>
      <c r="P16" s="178">
        <v>0</v>
      </c>
      <c r="Q16" s="178">
        <v>0</v>
      </c>
      <c r="R16" s="178">
        <v>0</v>
      </c>
      <c r="S16" s="178">
        <v>0</v>
      </c>
      <c r="T16" s="178">
        <v>0.16552169999999999</v>
      </c>
      <c r="U16" s="178">
        <v>0.1658</v>
      </c>
      <c r="V16" s="178"/>
      <c r="W16" s="178">
        <v>0</v>
      </c>
      <c r="X16" s="178"/>
      <c r="Y16" s="178">
        <v>0</v>
      </c>
      <c r="Z16" s="178">
        <v>0</v>
      </c>
      <c r="AA16" s="178">
        <f t="shared" si="20"/>
        <v>0.16552169999999999</v>
      </c>
      <c r="AB16" s="178">
        <f t="shared" si="21"/>
        <v>0.1658</v>
      </c>
    </row>
    <row r="17" spans="1:28" ht="31.5" x14ac:dyDescent="0.25">
      <c r="A17" s="142" t="s">
        <v>49</v>
      </c>
      <c r="B17" s="145" t="str">
        <f>прил.1!B17</f>
        <v>Система видеонаблюдения в офис  г.Ровеньки, Ровеньковский участок</v>
      </c>
      <c r="C17" s="54" t="s">
        <v>171</v>
      </c>
      <c r="D17" s="217">
        <v>2025</v>
      </c>
      <c r="E17" s="217">
        <v>2025</v>
      </c>
      <c r="F17" s="217">
        <v>2025</v>
      </c>
      <c r="G17" s="217">
        <v>2025</v>
      </c>
      <c r="H17" s="178">
        <v>0.15884999999999999</v>
      </c>
      <c r="I17" s="178">
        <f>IF(прил.1!BK17="НДС",прил.1!K17/1.2,прил.1!K17)</f>
        <v>0.1658</v>
      </c>
      <c r="J17" s="178">
        <v>0.16552169999999999</v>
      </c>
      <c r="K17" s="178">
        <v>0.16552169999999999</v>
      </c>
      <c r="L17" s="178">
        <v>0</v>
      </c>
      <c r="M17" s="178">
        <f t="shared" si="19"/>
        <v>0.1658</v>
      </c>
      <c r="N17" s="178">
        <f>IF(прил.1!BK17="НДС",прил.1!O17/1.2,прил.1!O17)</f>
        <v>0.1658</v>
      </c>
      <c r="O17" s="178">
        <v>0</v>
      </c>
      <c r="P17" s="178">
        <v>0</v>
      </c>
      <c r="Q17" s="178">
        <v>0</v>
      </c>
      <c r="R17" s="178">
        <v>0</v>
      </c>
      <c r="S17" s="178">
        <v>0</v>
      </c>
      <c r="T17" s="178">
        <v>0.16552169999999999</v>
      </c>
      <c r="U17" s="178">
        <v>0.1658</v>
      </c>
      <c r="V17" s="178"/>
      <c r="W17" s="178">
        <v>0</v>
      </c>
      <c r="X17" s="178"/>
      <c r="Y17" s="178">
        <v>0</v>
      </c>
      <c r="Z17" s="178">
        <v>0</v>
      </c>
      <c r="AA17" s="178">
        <f t="shared" si="20"/>
        <v>0.16552169999999999</v>
      </c>
      <c r="AB17" s="178">
        <f t="shared" si="21"/>
        <v>0.1658</v>
      </c>
    </row>
    <row r="18" spans="1:28" ht="31.5" x14ac:dyDescent="0.25">
      <c r="A18" s="142" t="s">
        <v>328</v>
      </c>
      <c r="B18" s="145" t="str">
        <f>прил.1!B18</f>
        <v>Система видеонаблюдения в офис  пгт.Новоайдар, Новоайдарский участок</v>
      </c>
      <c r="C18" s="54" t="s">
        <v>172</v>
      </c>
      <c r="D18" s="217">
        <v>2025</v>
      </c>
      <c r="E18" s="217">
        <v>2025</v>
      </c>
      <c r="F18" s="217">
        <v>2025</v>
      </c>
      <c r="G18" s="217">
        <v>2025</v>
      </c>
      <c r="H18" s="178">
        <v>0.13546</v>
      </c>
      <c r="I18" s="178">
        <f>IF(прил.1!BK18="НДС",прил.1!K18/1.2,прил.1!K18)</f>
        <v>0.14018</v>
      </c>
      <c r="J18" s="178">
        <v>0.14114931999999999</v>
      </c>
      <c r="K18" s="178">
        <v>0.14114931999999999</v>
      </c>
      <c r="L18" s="178">
        <v>0</v>
      </c>
      <c r="M18" s="178">
        <f t="shared" si="19"/>
        <v>0.14018</v>
      </c>
      <c r="N18" s="178">
        <f>IF(прил.1!BK18="НДС",прил.1!O18/1.2,прил.1!O18)</f>
        <v>0.14018</v>
      </c>
      <c r="O18" s="178">
        <v>0</v>
      </c>
      <c r="P18" s="178">
        <v>0</v>
      </c>
      <c r="Q18" s="178">
        <v>0</v>
      </c>
      <c r="R18" s="178">
        <v>0</v>
      </c>
      <c r="S18" s="178">
        <v>0</v>
      </c>
      <c r="T18" s="178">
        <v>0.14114931999999999</v>
      </c>
      <c r="U18" s="178">
        <v>0.14018</v>
      </c>
      <c r="V18" s="178"/>
      <c r="W18" s="178">
        <v>0</v>
      </c>
      <c r="X18" s="178"/>
      <c r="Y18" s="178">
        <v>0</v>
      </c>
      <c r="Z18" s="178">
        <v>0</v>
      </c>
      <c r="AA18" s="178">
        <f t="shared" si="20"/>
        <v>0.14114931999999999</v>
      </c>
      <c r="AB18" s="178">
        <f t="shared" si="21"/>
        <v>0.14018</v>
      </c>
    </row>
    <row r="19" spans="1:28" ht="31.5" x14ac:dyDescent="0.25">
      <c r="A19" s="142" t="s">
        <v>329</v>
      </c>
      <c r="B19" s="145" t="str">
        <f>прил.1!B19</f>
        <v>Система видеонаблюдения в офис г.Рубежное, Рубежанский участок</v>
      </c>
      <c r="C19" s="54" t="s">
        <v>173</v>
      </c>
      <c r="D19" s="217">
        <v>2025</v>
      </c>
      <c r="E19" s="217">
        <v>2025</v>
      </c>
      <c r="F19" s="217">
        <v>2025</v>
      </c>
      <c r="G19" s="217">
        <v>2025</v>
      </c>
      <c r="H19" s="178">
        <v>0.13546</v>
      </c>
      <c r="I19" s="178">
        <f>IF(прил.1!BK19="НДС",прил.1!K19/1.2,прил.1!K19)</f>
        <v>0.14018</v>
      </c>
      <c r="J19" s="178">
        <v>0.14114931999999999</v>
      </c>
      <c r="K19" s="178">
        <v>0.14114931999999999</v>
      </c>
      <c r="L19" s="178">
        <v>0</v>
      </c>
      <c r="M19" s="178">
        <f t="shared" si="19"/>
        <v>0.14018</v>
      </c>
      <c r="N19" s="178">
        <f>IF(прил.1!BK19="НДС",прил.1!O19/1.2,прил.1!O19)</f>
        <v>0.14018</v>
      </c>
      <c r="O19" s="178">
        <v>0</v>
      </c>
      <c r="P19" s="178">
        <v>0</v>
      </c>
      <c r="Q19" s="178">
        <v>0</v>
      </c>
      <c r="R19" s="178">
        <v>0</v>
      </c>
      <c r="S19" s="178">
        <v>0</v>
      </c>
      <c r="T19" s="178">
        <v>0.14114931999999999</v>
      </c>
      <c r="U19" s="178">
        <v>0.14018</v>
      </c>
      <c r="V19" s="178"/>
      <c r="W19" s="178">
        <v>0</v>
      </c>
      <c r="X19" s="178"/>
      <c r="Y19" s="178">
        <v>0</v>
      </c>
      <c r="Z19" s="178">
        <v>0</v>
      </c>
      <c r="AA19" s="178">
        <f t="shared" si="20"/>
        <v>0.14114931999999999</v>
      </c>
      <c r="AB19" s="178">
        <f t="shared" si="21"/>
        <v>0.14018</v>
      </c>
    </row>
    <row r="20" spans="1:28" ht="31.5" x14ac:dyDescent="0.25">
      <c r="A20" s="142" t="s">
        <v>330</v>
      </c>
      <c r="B20" s="145" t="str">
        <f>прил.1!B20</f>
        <v>Система видеонаблюдения в офис  пгт.Белокуракино, Белокуракинский участок</v>
      </c>
      <c r="C20" s="54" t="s">
        <v>174</v>
      </c>
      <c r="D20" s="217">
        <v>2025</v>
      </c>
      <c r="E20" s="217">
        <v>2025</v>
      </c>
      <c r="F20" s="217">
        <v>2025</v>
      </c>
      <c r="G20" s="217">
        <v>2025</v>
      </c>
      <c r="H20" s="178">
        <v>0.13546</v>
      </c>
      <c r="I20" s="178">
        <f>IF(прил.1!BK20="НДС",прил.1!K20/1.2,прил.1!K20)</f>
        <v>0.14018</v>
      </c>
      <c r="J20" s="178">
        <v>0.14114931999999999</v>
      </c>
      <c r="K20" s="178">
        <v>0.14114931999999999</v>
      </c>
      <c r="L20" s="178">
        <v>0</v>
      </c>
      <c r="M20" s="178">
        <f t="shared" si="19"/>
        <v>0.14018</v>
      </c>
      <c r="N20" s="178">
        <f>IF(прил.1!BK20="НДС",прил.1!O20/1.2,прил.1!O20)</f>
        <v>0.14018</v>
      </c>
      <c r="O20" s="178">
        <v>0</v>
      </c>
      <c r="P20" s="178">
        <v>0</v>
      </c>
      <c r="Q20" s="178">
        <v>0</v>
      </c>
      <c r="R20" s="178">
        <v>0</v>
      </c>
      <c r="S20" s="178">
        <v>0</v>
      </c>
      <c r="T20" s="178">
        <v>0.14114931999999999</v>
      </c>
      <c r="U20" s="178">
        <v>0.14018</v>
      </c>
      <c r="V20" s="178"/>
      <c r="W20" s="178">
        <v>0</v>
      </c>
      <c r="X20" s="178"/>
      <c r="Y20" s="178">
        <v>0</v>
      </c>
      <c r="Z20" s="178">
        <v>0</v>
      </c>
      <c r="AA20" s="178">
        <f t="shared" si="20"/>
        <v>0.14114931999999999</v>
      </c>
      <c r="AB20" s="178">
        <f t="shared" si="21"/>
        <v>0.14018</v>
      </c>
    </row>
    <row r="21" spans="1:28" ht="31.5" x14ac:dyDescent="0.25">
      <c r="A21" s="142" t="s">
        <v>331</v>
      </c>
      <c r="B21" s="145" t="str">
        <f>прил.1!B21</f>
        <v>Система видеонаблюдения в офис г.Лисичанск, Лисичанский участок</v>
      </c>
      <c r="C21" s="54" t="s">
        <v>175</v>
      </c>
      <c r="D21" s="217">
        <v>2025</v>
      </c>
      <c r="E21" s="217">
        <v>2025</v>
      </c>
      <c r="F21" s="217">
        <v>2025</v>
      </c>
      <c r="G21" s="217">
        <v>2025</v>
      </c>
      <c r="H21" s="178">
        <v>0.13546</v>
      </c>
      <c r="I21" s="178">
        <f>IF(прил.1!BK21="НДС",прил.1!K21/1.2,прил.1!K21)</f>
        <v>0.14018</v>
      </c>
      <c r="J21" s="178">
        <v>0.14114931999999999</v>
      </c>
      <c r="K21" s="178">
        <v>0.14114931999999999</v>
      </c>
      <c r="L21" s="178">
        <v>0</v>
      </c>
      <c r="M21" s="178">
        <f t="shared" si="19"/>
        <v>0.14018</v>
      </c>
      <c r="N21" s="178">
        <f>IF(прил.1!BK21="НДС",прил.1!O21/1.2,прил.1!O21)</f>
        <v>0.14018</v>
      </c>
      <c r="O21" s="178">
        <v>0</v>
      </c>
      <c r="P21" s="178">
        <v>0</v>
      </c>
      <c r="Q21" s="178">
        <v>0</v>
      </c>
      <c r="R21" s="178">
        <v>0</v>
      </c>
      <c r="S21" s="178">
        <v>0</v>
      </c>
      <c r="T21" s="178">
        <v>0.14114931999999999</v>
      </c>
      <c r="U21" s="178">
        <v>0.14018</v>
      </c>
      <c r="V21" s="178"/>
      <c r="W21" s="178">
        <v>0</v>
      </c>
      <c r="X21" s="178"/>
      <c r="Y21" s="178">
        <v>0</v>
      </c>
      <c r="Z21" s="178">
        <v>0</v>
      </c>
      <c r="AA21" s="178">
        <f t="shared" si="20"/>
        <v>0.14114931999999999</v>
      </c>
      <c r="AB21" s="178">
        <f t="shared" si="21"/>
        <v>0.14018</v>
      </c>
    </row>
    <row r="22" spans="1:28" ht="31.5" x14ac:dyDescent="0.25">
      <c r="A22" s="142" t="s">
        <v>332</v>
      </c>
      <c r="B22" s="145" t="str">
        <f>прил.1!B22</f>
        <v>Система видеонаблюдения в офис г.Первомайск, Первомайский участок</v>
      </c>
      <c r="C22" s="54" t="s">
        <v>176</v>
      </c>
      <c r="D22" s="217">
        <v>2025</v>
      </c>
      <c r="E22" s="217">
        <v>2025</v>
      </c>
      <c r="F22" s="217">
        <v>2025</v>
      </c>
      <c r="G22" s="217">
        <v>2025</v>
      </c>
      <c r="H22" s="178">
        <v>0.14243</v>
      </c>
      <c r="I22" s="178">
        <f>IF(прил.1!BK22="НДС",прил.1!K22/1.2,прил.1!K22)</f>
        <v>0.14707000000000001</v>
      </c>
      <c r="J22" s="178">
        <v>0.14841206000000001</v>
      </c>
      <c r="K22" s="178">
        <v>0.14841206000000001</v>
      </c>
      <c r="L22" s="178">
        <v>0</v>
      </c>
      <c r="M22" s="178">
        <f t="shared" si="19"/>
        <v>0.14707000000000001</v>
      </c>
      <c r="N22" s="178">
        <f>IF(прил.1!BK22="НДС",прил.1!O22/1.2,прил.1!O22)</f>
        <v>0.14707000000000001</v>
      </c>
      <c r="O22" s="178">
        <v>0</v>
      </c>
      <c r="P22" s="178">
        <v>0</v>
      </c>
      <c r="Q22" s="178">
        <v>0</v>
      </c>
      <c r="R22" s="178">
        <v>0</v>
      </c>
      <c r="S22" s="178">
        <v>0</v>
      </c>
      <c r="T22" s="178">
        <v>0.14841206000000001</v>
      </c>
      <c r="U22" s="178">
        <v>0.14707000000000001</v>
      </c>
      <c r="V22" s="178"/>
      <c r="W22" s="178">
        <v>0</v>
      </c>
      <c r="X22" s="178"/>
      <c r="Y22" s="178">
        <v>0</v>
      </c>
      <c r="Z22" s="178">
        <v>0</v>
      </c>
      <c r="AA22" s="178">
        <f t="shared" si="20"/>
        <v>0.14841206000000001</v>
      </c>
      <c r="AB22" s="178">
        <f t="shared" si="21"/>
        <v>0.14707000000000001</v>
      </c>
    </row>
    <row r="23" spans="1:28" ht="31.5" x14ac:dyDescent="0.25">
      <c r="A23" s="142" t="s">
        <v>333</v>
      </c>
      <c r="B23" s="145" t="str">
        <f>прил.1!B23</f>
        <v>Система видеонаблюдения в офис  г.Новопсков, Новопсковский участок</v>
      </c>
      <c r="C23" s="54" t="s">
        <v>177</v>
      </c>
      <c r="D23" s="217">
        <v>2025</v>
      </c>
      <c r="E23" s="217">
        <v>2025</v>
      </c>
      <c r="F23" s="217">
        <v>2025</v>
      </c>
      <c r="G23" s="217">
        <v>2025</v>
      </c>
      <c r="H23" s="178">
        <v>0.14243</v>
      </c>
      <c r="I23" s="178">
        <f>IF(прил.1!BK23="НДС",прил.1!K23/1.2,прил.1!K23)</f>
        <v>0.14721999999999999</v>
      </c>
      <c r="J23" s="178">
        <v>0.14841206000000001</v>
      </c>
      <c r="K23" s="178">
        <v>0.14841206000000001</v>
      </c>
      <c r="L23" s="178">
        <v>0</v>
      </c>
      <c r="M23" s="178">
        <f t="shared" si="19"/>
        <v>0.14721999999999999</v>
      </c>
      <c r="N23" s="178">
        <f>IF(прил.1!BK23="НДС",прил.1!O23/1.2,прил.1!O23)</f>
        <v>0.14721999999999999</v>
      </c>
      <c r="O23" s="178">
        <v>0</v>
      </c>
      <c r="P23" s="178">
        <v>0</v>
      </c>
      <c r="Q23" s="178">
        <v>0</v>
      </c>
      <c r="R23" s="178">
        <v>0</v>
      </c>
      <c r="S23" s="178">
        <v>0</v>
      </c>
      <c r="T23" s="178">
        <v>0.14841206000000001</v>
      </c>
      <c r="U23" s="178">
        <v>0.14721999999999999</v>
      </c>
      <c r="V23" s="178"/>
      <c r="W23" s="178">
        <v>0</v>
      </c>
      <c r="X23" s="178"/>
      <c r="Y23" s="178">
        <v>0</v>
      </c>
      <c r="Z23" s="178">
        <v>0</v>
      </c>
      <c r="AA23" s="178">
        <f t="shared" si="20"/>
        <v>0.14841206000000001</v>
      </c>
      <c r="AB23" s="178">
        <f t="shared" si="21"/>
        <v>0.14721999999999999</v>
      </c>
    </row>
    <row r="24" spans="1:28" ht="31.5" x14ac:dyDescent="0.25">
      <c r="A24" s="142" t="s">
        <v>334</v>
      </c>
      <c r="B24" s="145" t="str">
        <f>прил.1!B24</f>
        <v>Система видеонаблюдения в офис  пгт.Меловое, Меловской участок</v>
      </c>
      <c r="C24" s="54" t="s">
        <v>178</v>
      </c>
      <c r="D24" s="217">
        <v>2025</v>
      </c>
      <c r="E24" s="217">
        <v>2025</v>
      </c>
      <c r="F24" s="217">
        <v>2025</v>
      </c>
      <c r="G24" s="217">
        <v>2025</v>
      </c>
      <c r="H24" s="178">
        <v>0.14243</v>
      </c>
      <c r="I24" s="178">
        <f>IF(прил.1!BK24="НДС",прил.1!K24/1.2,прил.1!K24)</f>
        <v>0.14707000000000001</v>
      </c>
      <c r="J24" s="178">
        <v>0.14841206000000001</v>
      </c>
      <c r="K24" s="178">
        <v>0.14841206000000001</v>
      </c>
      <c r="L24" s="178">
        <v>0</v>
      </c>
      <c r="M24" s="178">
        <f t="shared" si="19"/>
        <v>0.14707000000000001</v>
      </c>
      <c r="N24" s="178">
        <f>IF(прил.1!BK24="НДС",прил.1!O24/1.2,прил.1!O24)</f>
        <v>0.14707000000000001</v>
      </c>
      <c r="O24" s="178">
        <v>0</v>
      </c>
      <c r="P24" s="178">
        <v>0</v>
      </c>
      <c r="Q24" s="178">
        <v>0</v>
      </c>
      <c r="R24" s="178">
        <v>0</v>
      </c>
      <c r="S24" s="178">
        <v>0</v>
      </c>
      <c r="T24" s="178">
        <v>0.14841206000000001</v>
      </c>
      <c r="U24" s="178">
        <v>0.14707000000000001</v>
      </c>
      <c r="V24" s="178"/>
      <c r="W24" s="178">
        <v>0</v>
      </c>
      <c r="X24" s="178"/>
      <c r="Y24" s="178">
        <v>0</v>
      </c>
      <c r="Z24" s="178">
        <v>0</v>
      </c>
      <c r="AA24" s="178">
        <f t="shared" si="20"/>
        <v>0.14841206000000001</v>
      </c>
      <c r="AB24" s="178">
        <f t="shared" si="21"/>
        <v>0.14707000000000001</v>
      </c>
    </row>
    <row r="25" spans="1:28" ht="31.5" x14ac:dyDescent="0.25">
      <c r="A25" s="142" t="s">
        <v>335</v>
      </c>
      <c r="B25" s="145" t="str">
        <f>прил.1!B25</f>
        <v>Система видеонаблюдения в офис  г.Сватово, Сватовский участок</v>
      </c>
      <c r="C25" s="54" t="s">
        <v>179</v>
      </c>
      <c r="D25" s="217">
        <v>2025</v>
      </c>
      <c r="E25" s="217">
        <v>2025</v>
      </c>
      <c r="F25" s="217">
        <v>2025</v>
      </c>
      <c r="G25" s="217">
        <v>2025</v>
      </c>
      <c r="H25" s="178">
        <v>0.14243</v>
      </c>
      <c r="I25" s="178">
        <f>IF(прил.1!BK25="НДС",прил.1!K25/1.2,прил.1!K25)</f>
        <v>0.14707000000000001</v>
      </c>
      <c r="J25" s="178">
        <v>0.14841206000000001</v>
      </c>
      <c r="K25" s="178">
        <v>0.14841206000000001</v>
      </c>
      <c r="L25" s="178">
        <v>0</v>
      </c>
      <c r="M25" s="178">
        <f t="shared" si="19"/>
        <v>0.14707000000000001</v>
      </c>
      <c r="N25" s="178">
        <f>IF(прил.1!BK25="НДС",прил.1!O25/1.2,прил.1!O25)</f>
        <v>0.14707000000000001</v>
      </c>
      <c r="O25" s="178">
        <v>0</v>
      </c>
      <c r="P25" s="178">
        <v>0</v>
      </c>
      <c r="Q25" s="178">
        <v>0</v>
      </c>
      <c r="R25" s="178">
        <v>0</v>
      </c>
      <c r="S25" s="178">
        <v>0</v>
      </c>
      <c r="T25" s="178">
        <v>0.14841206000000001</v>
      </c>
      <c r="U25" s="178">
        <v>0.14707000000000001</v>
      </c>
      <c r="V25" s="178"/>
      <c r="W25" s="178">
        <v>0</v>
      </c>
      <c r="X25" s="178"/>
      <c r="Y25" s="178">
        <v>0</v>
      </c>
      <c r="Z25" s="178">
        <v>0</v>
      </c>
      <c r="AA25" s="178">
        <f t="shared" si="20"/>
        <v>0.14841206000000001</v>
      </c>
      <c r="AB25" s="178">
        <f t="shared" si="21"/>
        <v>0.14707000000000001</v>
      </c>
    </row>
    <row r="26" spans="1:28" x14ac:dyDescent="0.25">
      <c r="A26" s="142" t="s">
        <v>336</v>
      </c>
      <c r="B26" s="145" t="str">
        <f>прил.1!B26</f>
        <v>Дизельный генератор на прицепе</v>
      </c>
      <c r="C26" s="54" t="s">
        <v>180</v>
      </c>
      <c r="D26" s="217">
        <v>2025</v>
      </c>
      <c r="E26" s="217">
        <v>2025</v>
      </c>
      <c r="F26" s="217">
        <v>2025</v>
      </c>
      <c r="G26" s="217">
        <v>2025</v>
      </c>
      <c r="H26" s="178">
        <v>1.8372360824581362</v>
      </c>
      <c r="I26" s="178">
        <f>IF(прил.1!BK26="НДС",прил.1!K26/1.2,прил.1!K26)</f>
        <v>0.95641750000000014</v>
      </c>
      <c r="J26" s="178">
        <v>1.9144000000000003</v>
      </c>
      <c r="K26" s="178">
        <v>1.9144000000000003</v>
      </c>
      <c r="L26" s="178">
        <v>0</v>
      </c>
      <c r="M26" s="178">
        <f t="shared" si="19"/>
        <v>0.95641750000000014</v>
      </c>
      <c r="N26" s="178">
        <f>IF(прил.1!BK26="НДС",прил.1!O26/1.2,прил.1!O26)</f>
        <v>0.95641750000000014</v>
      </c>
      <c r="O26" s="178">
        <v>0</v>
      </c>
      <c r="P26" s="178">
        <v>0</v>
      </c>
      <c r="Q26" s="178">
        <v>0</v>
      </c>
      <c r="R26" s="178">
        <v>0</v>
      </c>
      <c r="S26" s="178">
        <v>0</v>
      </c>
      <c r="T26" s="178">
        <v>1.9144000000000003</v>
      </c>
      <c r="U26" s="178">
        <v>0.95641750000000014</v>
      </c>
      <c r="V26" s="178"/>
      <c r="W26" s="178">
        <v>0</v>
      </c>
      <c r="X26" s="178"/>
      <c r="Y26" s="178">
        <v>0</v>
      </c>
      <c r="Z26" s="178">
        <v>0</v>
      </c>
      <c r="AA26" s="178">
        <f t="shared" si="20"/>
        <v>1.9144000000000003</v>
      </c>
      <c r="AB26" s="178">
        <f t="shared" si="21"/>
        <v>0.95641750000000014</v>
      </c>
    </row>
    <row r="27" spans="1:28" x14ac:dyDescent="0.25">
      <c r="A27" s="142" t="s">
        <v>337</v>
      </c>
      <c r="B27" s="145" t="str">
        <f>прил.1!B27</f>
        <v>Система видеонаблюдения в ЦОК</v>
      </c>
      <c r="C27" s="54" t="s">
        <v>304</v>
      </c>
      <c r="D27" s="217" t="s">
        <v>199</v>
      </c>
      <c r="E27" s="217" t="s">
        <v>199</v>
      </c>
      <c r="F27" s="217">
        <v>2026</v>
      </c>
      <c r="G27" s="217">
        <v>2026</v>
      </c>
      <c r="H27" s="178">
        <v>0</v>
      </c>
      <c r="I27" s="178">
        <f>J27-P27+AB27</f>
        <v>1.64882</v>
      </c>
      <c r="J27" s="178">
        <v>0</v>
      </c>
      <c r="K27" s="178">
        <v>0</v>
      </c>
      <c r="L27" s="178">
        <v>0</v>
      </c>
      <c r="M27" s="178">
        <f t="shared" si="19"/>
        <v>1.65</v>
      </c>
      <c r="N27" s="178">
        <f>IF(прил.1!BK27="НДС",прил.1!O27/1.2,прил.1!O27)</f>
        <v>1.65</v>
      </c>
      <c r="O27" s="178">
        <v>0</v>
      </c>
      <c r="P27" s="186">
        <v>0</v>
      </c>
      <c r="Q27" s="178">
        <v>0</v>
      </c>
      <c r="R27" s="178">
        <v>0</v>
      </c>
      <c r="S27" s="178">
        <v>0</v>
      </c>
      <c r="T27" s="178"/>
      <c r="U27" s="178">
        <v>0</v>
      </c>
      <c r="V27" s="178"/>
      <c r="W27" s="178">
        <v>1.64882</v>
      </c>
      <c r="X27" s="178"/>
      <c r="Y27" s="178">
        <v>0</v>
      </c>
      <c r="Z27" s="178">
        <v>0</v>
      </c>
      <c r="AA27" s="178">
        <f t="shared" si="20"/>
        <v>0</v>
      </c>
      <c r="AB27" s="178">
        <f t="shared" si="21"/>
        <v>1.64882</v>
      </c>
    </row>
    <row r="28" spans="1:28" ht="31.5" x14ac:dyDescent="0.25">
      <c r="A28" s="142" t="s">
        <v>338</v>
      </c>
      <c r="B28" s="145" t="str">
        <f>прил.1!B28</f>
        <v>Капсульный ЦОК (быстровозводимое модульное здание), г.Счастье</v>
      </c>
      <c r="C28" s="54" t="s">
        <v>305</v>
      </c>
      <c r="D28" s="217" t="s">
        <v>199</v>
      </c>
      <c r="E28" s="217" t="s">
        <v>199</v>
      </c>
      <c r="F28" s="217">
        <v>2025</v>
      </c>
      <c r="G28" s="217">
        <v>2025</v>
      </c>
      <c r="H28" s="178">
        <v>0</v>
      </c>
      <c r="I28" s="178">
        <f>IF(прил.1!BK28="НДС",прил.1!K28/1.2,прил.1!K28)</f>
        <v>26.30668956666667</v>
      </c>
      <c r="J28" s="178">
        <v>0</v>
      </c>
      <c r="K28" s="178">
        <v>0</v>
      </c>
      <c r="L28" s="178">
        <v>0</v>
      </c>
      <c r="M28" s="178">
        <f t="shared" si="19"/>
        <v>26.30668956666667</v>
      </c>
      <c r="N28" s="178">
        <v>0</v>
      </c>
      <c r="O28" s="178">
        <f>IF(прил.1!BK28="НДС",прил.1!O28/1.2,прил.1!O28)</f>
        <v>26.30668956666667</v>
      </c>
      <c r="P28" s="186">
        <v>0</v>
      </c>
      <c r="Q28" s="178">
        <v>0</v>
      </c>
      <c r="R28" s="178">
        <v>0</v>
      </c>
      <c r="S28" s="178">
        <v>0</v>
      </c>
      <c r="T28" s="178"/>
      <c r="U28" s="178">
        <v>26.30668956666667</v>
      </c>
      <c r="V28" s="178"/>
      <c r="W28" s="178">
        <v>0</v>
      </c>
      <c r="X28" s="178"/>
      <c r="Y28" s="178">
        <v>0</v>
      </c>
      <c r="Z28" s="178">
        <v>0</v>
      </c>
      <c r="AA28" s="178">
        <f t="shared" si="20"/>
        <v>0</v>
      </c>
      <c r="AB28" s="178">
        <f t="shared" si="21"/>
        <v>26.30668956666667</v>
      </c>
    </row>
    <row r="29" spans="1:28" ht="31.5" x14ac:dyDescent="0.25">
      <c r="A29" s="142" t="s">
        <v>339</v>
      </c>
      <c r="B29" s="145" t="str">
        <f>прил.1!B29</f>
        <v>Капсульный ЦОК (быстровозводимое модульное здание), пгт.Станица Луганская</v>
      </c>
      <c r="C29" s="54" t="s">
        <v>306</v>
      </c>
      <c r="D29" s="217" t="s">
        <v>199</v>
      </c>
      <c r="E29" s="217" t="s">
        <v>199</v>
      </c>
      <c r="F29" s="217">
        <v>2027</v>
      </c>
      <c r="G29" s="217">
        <v>2027</v>
      </c>
      <c r="H29" s="178">
        <v>0</v>
      </c>
      <c r="I29" s="178">
        <f>IF(прил.1!BK29="НДС",прил.1!K29/1.2,прил.1!K29)</f>
        <v>26.306689566666666</v>
      </c>
      <c r="J29" s="178">
        <v>0</v>
      </c>
      <c r="K29" s="178">
        <v>0</v>
      </c>
      <c r="L29" s="178">
        <v>0</v>
      </c>
      <c r="M29" s="178">
        <f t="shared" si="19"/>
        <v>28.535392306754666</v>
      </c>
      <c r="N29" s="178">
        <v>0</v>
      </c>
      <c r="O29" s="178">
        <f>IF(прил.1!BK29="НДС",прил.1!O29/1.2,прил.1!O29)</f>
        <v>28.535392306754666</v>
      </c>
      <c r="P29" s="186">
        <v>0</v>
      </c>
      <c r="Q29" s="178">
        <v>0</v>
      </c>
      <c r="R29" s="178">
        <v>0</v>
      </c>
      <c r="S29" s="178">
        <v>0</v>
      </c>
      <c r="T29" s="178"/>
      <c r="U29" s="178">
        <v>0</v>
      </c>
      <c r="V29" s="178"/>
      <c r="W29" s="178">
        <v>0</v>
      </c>
      <c r="X29" s="178"/>
      <c r="Y29" s="178">
        <v>28.535392306754666</v>
      </c>
      <c r="Z29" s="178">
        <v>0</v>
      </c>
      <c r="AA29" s="178">
        <f t="shared" si="20"/>
        <v>0</v>
      </c>
      <c r="AB29" s="178">
        <f t="shared" si="21"/>
        <v>28.535392306754666</v>
      </c>
    </row>
    <row r="30" spans="1:28" ht="31.5" x14ac:dyDescent="0.25">
      <c r="A30" s="142" t="s">
        <v>340</v>
      </c>
      <c r="B30" s="145" t="str">
        <f>прил.1!B30</f>
        <v>Капсульный ЦОК (быстровозводимое модульное здание), г.Кировск</v>
      </c>
      <c r="C30" s="54" t="s">
        <v>307</v>
      </c>
      <c r="D30" s="217" t="s">
        <v>199</v>
      </c>
      <c r="E30" s="217" t="s">
        <v>199</v>
      </c>
      <c r="F30" s="217">
        <v>2027</v>
      </c>
      <c r="G30" s="217">
        <v>2027</v>
      </c>
      <c r="H30" s="178">
        <v>0</v>
      </c>
      <c r="I30" s="178">
        <f>IF(прил.1!BK30="НДС",прил.1!K30/1.2,прил.1!K30)</f>
        <v>26.306689566666666</v>
      </c>
      <c r="J30" s="178">
        <v>0</v>
      </c>
      <c r="K30" s="178">
        <v>0</v>
      </c>
      <c r="L30" s="178">
        <v>0</v>
      </c>
      <c r="M30" s="178">
        <f t="shared" si="19"/>
        <v>28.535392306754666</v>
      </c>
      <c r="N30" s="178">
        <v>0</v>
      </c>
      <c r="O30" s="178">
        <f>IF(прил.1!BK30="НДС",прил.1!O30/1.2,прил.1!O30)</f>
        <v>28.535392306754666</v>
      </c>
      <c r="P30" s="186">
        <v>0</v>
      </c>
      <c r="Q30" s="178">
        <v>0</v>
      </c>
      <c r="R30" s="178">
        <v>0</v>
      </c>
      <c r="S30" s="178">
        <v>0</v>
      </c>
      <c r="T30" s="178"/>
      <c r="U30" s="178">
        <v>0</v>
      </c>
      <c r="V30" s="178"/>
      <c r="W30" s="178">
        <v>0</v>
      </c>
      <c r="X30" s="178"/>
      <c r="Y30" s="178">
        <v>28.535392306754666</v>
      </c>
      <c r="Z30" s="178">
        <v>0</v>
      </c>
      <c r="AA30" s="178">
        <f t="shared" si="20"/>
        <v>0</v>
      </c>
      <c r="AB30" s="178">
        <f t="shared" si="21"/>
        <v>28.535392306754666</v>
      </c>
    </row>
    <row r="31" spans="1:28" ht="31.5" x14ac:dyDescent="0.25">
      <c r="A31" s="142" t="s">
        <v>341</v>
      </c>
      <c r="B31" s="145" t="str">
        <f>прил.1!B31</f>
        <v>Капсульный ЦОК (быстровозводимое модульное здание), пгт. Марковка</v>
      </c>
      <c r="C31" s="54" t="s">
        <v>308</v>
      </c>
      <c r="D31" s="217" t="s">
        <v>199</v>
      </c>
      <c r="E31" s="217" t="s">
        <v>199</v>
      </c>
      <c r="F31" s="217">
        <v>2028</v>
      </c>
      <c r="G31" s="217">
        <v>2028</v>
      </c>
      <c r="H31" s="178">
        <v>0</v>
      </c>
      <c r="I31" s="178">
        <f>IF(прил.1!BK31="НДС",прил.1!K31/1.2,прил.1!K31)</f>
        <v>26.306689566666666</v>
      </c>
      <c r="J31" s="178">
        <v>0</v>
      </c>
      <c r="K31" s="178">
        <v>0</v>
      </c>
      <c r="L31" s="178">
        <v>0</v>
      </c>
      <c r="M31" s="178">
        <f t="shared" si="19"/>
        <v>29.676807999024852</v>
      </c>
      <c r="N31" s="178">
        <v>0</v>
      </c>
      <c r="O31" s="178">
        <f>IF(прил.1!BK31="НДС",прил.1!O31/1.2,прил.1!O31)</f>
        <v>29.676807999024852</v>
      </c>
      <c r="P31" s="186">
        <v>0</v>
      </c>
      <c r="Q31" s="178">
        <v>0</v>
      </c>
      <c r="R31" s="178">
        <v>0</v>
      </c>
      <c r="S31" s="178">
        <v>0</v>
      </c>
      <c r="T31" s="178"/>
      <c r="U31" s="178">
        <v>0</v>
      </c>
      <c r="V31" s="178"/>
      <c r="W31" s="178">
        <v>0</v>
      </c>
      <c r="X31" s="178"/>
      <c r="Y31" s="178">
        <v>0</v>
      </c>
      <c r="Z31" s="178">
        <v>29.676807999024852</v>
      </c>
      <c r="AA31" s="178">
        <f t="shared" si="20"/>
        <v>0</v>
      </c>
      <c r="AB31" s="178">
        <f t="shared" si="21"/>
        <v>29.676807999024852</v>
      </c>
    </row>
    <row r="32" spans="1:28" x14ac:dyDescent="0.25">
      <c r="A32" s="142" t="s">
        <v>342</v>
      </c>
      <c r="B32" s="145" t="str">
        <f>прил.1!B32</f>
        <v xml:space="preserve">Мобильный ЦОК </v>
      </c>
      <c r="C32" s="54" t="s">
        <v>309</v>
      </c>
      <c r="D32" s="217" t="s">
        <v>199</v>
      </c>
      <c r="E32" s="217" t="s">
        <v>199</v>
      </c>
      <c r="F32" s="217">
        <v>2025</v>
      </c>
      <c r="G32" s="217">
        <v>2025</v>
      </c>
      <c r="H32" s="178">
        <v>0</v>
      </c>
      <c r="I32" s="178">
        <f>J32-P32+AB32</f>
        <v>17.154640000000001</v>
      </c>
      <c r="J32" s="178">
        <v>0</v>
      </c>
      <c r="K32" s="178">
        <v>0</v>
      </c>
      <c r="L32" s="178">
        <v>0</v>
      </c>
      <c r="M32" s="201">
        <f>N32+O32</f>
        <v>17.154640000000001</v>
      </c>
      <c r="N32" s="201">
        <v>17.154640000000001</v>
      </c>
      <c r="O32" s="201">
        <v>0</v>
      </c>
      <c r="P32" s="186">
        <v>0</v>
      </c>
      <c r="Q32" s="178">
        <v>0</v>
      </c>
      <c r="R32" s="178">
        <v>0</v>
      </c>
      <c r="S32" s="178">
        <v>0</v>
      </c>
      <c r="T32" s="178"/>
      <c r="U32" s="178">
        <v>17.154640000000001</v>
      </c>
      <c r="V32" s="178"/>
      <c r="W32" s="178">
        <v>0</v>
      </c>
      <c r="X32" s="178"/>
      <c r="Y32" s="178">
        <v>0</v>
      </c>
      <c r="Z32" s="178">
        <v>0</v>
      </c>
      <c r="AA32" s="178">
        <f t="shared" si="20"/>
        <v>0</v>
      </c>
      <c r="AB32" s="178">
        <f t="shared" si="21"/>
        <v>17.154640000000001</v>
      </c>
    </row>
    <row r="33" spans="1:28" ht="47.25" x14ac:dyDescent="0.25">
      <c r="A33" s="142" t="s">
        <v>343</v>
      </c>
      <c r="B33" s="145" t="str">
        <f>прил.1!B33</f>
        <v>Разаработка проектной документации, поставка и монтаж охранно-тревожной сигнализации</v>
      </c>
      <c r="C33" s="54" t="s">
        <v>310</v>
      </c>
      <c r="D33" s="217" t="s">
        <v>199</v>
      </c>
      <c r="E33" s="217" t="s">
        <v>199</v>
      </c>
      <c r="F33" s="217">
        <v>2025</v>
      </c>
      <c r="G33" s="217">
        <v>2026</v>
      </c>
      <c r="H33" s="178">
        <v>0</v>
      </c>
      <c r="I33" s="178">
        <f>H33-P33+AB33</f>
        <v>9.7344986596499989</v>
      </c>
      <c r="J33" s="178">
        <v>0</v>
      </c>
      <c r="K33" s="178">
        <v>0</v>
      </c>
      <c r="L33" s="178">
        <v>0</v>
      </c>
      <c r="M33" s="201">
        <f>N33+O33</f>
        <v>9.7344986596499989</v>
      </c>
      <c r="N33" s="201">
        <f>прил.1!AG33</f>
        <v>8.2793366596499993</v>
      </c>
      <c r="O33" s="201">
        <f>прил.1!W33/1.05</f>
        <v>1.4551619999999998</v>
      </c>
      <c r="P33" s="186">
        <v>0</v>
      </c>
      <c r="Q33" s="178">
        <v>0</v>
      </c>
      <c r="R33" s="178">
        <v>0</v>
      </c>
      <c r="S33" s="178">
        <v>0</v>
      </c>
      <c r="T33" s="178"/>
      <c r="U33" s="201">
        <v>1.4551620000000001</v>
      </c>
      <c r="V33" s="178"/>
      <c r="W33" s="178">
        <v>8.2793366596499993</v>
      </c>
      <c r="X33" s="178"/>
      <c r="Y33" s="178">
        <v>0</v>
      </c>
      <c r="Z33" s="178">
        <v>0</v>
      </c>
      <c r="AA33" s="178">
        <f t="shared" si="20"/>
        <v>0</v>
      </c>
      <c r="AB33" s="178">
        <f t="shared" si="21"/>
        <v>9.7344986596499989</v>
      </c>
    </row>
    <row r="34" spans="1:28" x14ac:dyDescent="0.25">
      <c r="A34" s="142" t="s">
        <v>344</v>
      </c>
      <c r="B34" s="145" t="str">
        <f>прил.1!B34</f>
        <v>Стационарный досмотровый металлодетектор</v>
      </c>
      <c r="C34" s="54" t="s">
        <v>311</v>
      </c>
      <c r="D34" s="217" t="s">
        <v>199</v>
      </c>
      <c r="E34" s="217" t="s">
        <v>199</v>
      </c>
      <c r="F34" s="217">
        <v>2025</v>
      </c>
      <c r="G34" s="217">
        <v>2025</v>
      </c>
      <c r="H34" s="178">
        <v>0</v>
      </c>
      <c r="I34" s="178">
        <f>IF(прил.1!BK34="НДС",прил.1!K34/1.2,прил.1!K34)</f>
        <v>0.13750000000000001</v>
      </c>
      <c r="J34" s="178">
        <v>0</v>
      </c>
      <c r="K34" s="178">
        <v>0</v>
      </c>
      <c r="L34" s="178">
        <v>0</v>
      </c>
      <c r="M34" s="178">
        <f t="shared" si="19"/>
        <v>0.13750000000000001</v>
      </c>
      <c r="N34" s="178">
        <f>IF(прил.1!BK34="НДС",прил.1!O34/1.2,прил.1!O34)</f>
        <v>0.13750000000000001</v>
      </c>
      <c r="O34" s="178">
        <v>0</v>
      </c>
      <c r="P34" s="186">
        <v>0</v>
      </c>
      <c r="Q34" s="178">
        <v>0</v>
      </c>
      <c r="R34" s="178">
        <v>0</v>
      </c>
      <c r="S34" s="178">
        <v>0</v>
      </c>
      <c r="T34" s="178"/>
      <c r="U34" s="178">
        <v>0.13750000000000001</v>
      </c>
      <c r="V34" s="178"/>
      <c r="W34" s="178">
        <v>0</v>
      </c>
      <c r="X34" s="178"/>
      <c r="Y34" s="178">
        <v>0</v>
      </c>
      <c r="Z34" s="178">
        <v>0</v>
      </c>
      <c r="AA34" s="178">
        <f t="shared" si="20"/>
        <v>0</v>
      </c>
      <c r="AB34" s="178">
        <f t="shared" si="21"/>
        <v>0.13750000000000001</v>
      </c>
    </row>
    <row r="35" spans="1:28" ht="31.5" x14ac:dyDescent="0.25">
      <c r="A35" s="142" t="s">
        <v>345</v>
      </c>
      <c r="B35" s="145" t="str">
        <f>прил.1!B35</f>
        <v>Легковой автомобиль марки LADA NIVA TRAVEL</v>
      </c>
      <c r="C35" s="54" t="s">
        <v>312</v>
      </c>
      <c r="D35" s="217" t="s">
        <v>199</v>
      </c>
      <c r="E35" s="217" t="s">
        <v>199</v>
      </c>
      <c r="F35" s="217">
        <v>2025</v>
      </c>
      <c r="G35" s="217">
        <v>2025</v>
      </c>
      <c r="H35" s="178">
        <v>0</v>
      </c>
      <c r="I35" s="178">
        <f>IF(прил.1!BK35="НДС",прил.1!K35/1.2,прил.1!K35)</f>
        <v>6.8927777500000005</v>
      </c>
      <c r="J35" s="178">
        <v>0</v>
      </c>
      <c r="K35" s="178">
        <v>0</v>
      </c>
      <c r="L35" s="178">
        <v>0</v>
      </c>
      <c r="M35" s="178">
        <f t="shared" si="19"/>
        <v>6.8927777500000005</v>
      </c>
      <c r="N35" s="178">
        <v>0</v>
      </c>
      <c r="O35" s="178">
        <f>IF(прил.1!BK35="НДС",прил.1!O35/1.2,прил.1!O35)</f>
        <v>6.8927777500000005</v>
      </c>
      <c r="P35" s="186">
        <v>0</v>
      </c>
      <c r="Q35" s="178">
        <v>0</v>
      </c>
      <c r="R35" s="178">
        <v>0</v>
      </c>
      <c r="S35" s="178">
        <v>0</v>
      </c>
      <c r="T35" s="178"/>
      <c r="U35" s="178">
        <v>6.8927777500000005</v>
      </c>
      <c r="V35" s="178"/>
      <c r="W35" s="178">
        <v>0</v>
      </c>
      <c r="X35" s="178"/>
      <c r="Y35" s="178">
        <v>0</v>
      </c>
      <c r="Z35" s="178">
        <v>0</v>
      </c>
      <c r="AA35" s="178">
        <f t="shared" si="20"/>
        <v>0</v>
      </c>
      <c r="AB35" s="178">
        <f t="shared" si="21"/>
        <v>6.8927777500000005</v>
      </c>
    </row>
    <row r="36" spans="1:28" ht="31.5" x14ac:dyDescent="0.25">
      <c r="A36" s="142" t="s">
        <v>346</v>
      </c>
      <c r="B36" s="145" t="str">
        <f>прил.1!B36</f>
        <v xml:space="preserve">Легковой автомобиль марки LADA LARGUS ENJОY 7-местная </v>
      </c>
      <c r="C36" s="54" t="s">
        <v>313</v>
      </c>
      <c r="D36" s="217" t="s">
        <v>199</v>
      </c>
      <c r="E36" s="217" t="s">
        <v>199</v>
      </c>
      <c r="F36" s="217">
        <v>2025</v>
      </c>
      <c r="G36" s="217">
        <v>2025</v>
      </c>
      <c r="H36" s="178">
        <v>0</v>
      </c>
      <c r="I36" s="178">
        <f>IF(прил.1!BK36="НДС",прил.1!K36/1.2,прил.1!K36)</f>
        <v>5.1458333249999999</v>
      </c>
      <c r="J36" s="178">
        <v>0</v>
      </c>
      <c r="K36" s="178">
        <v>0</v>
      </c>
      <c r="L36" s="178">
        <v>0</v>
      </c>
      <c r="M36" s="178">
        <f t="shared" si="19"/>
        <v>5.1458333249999999</v>
      </c>
      <c r="N36" s="178">
        <v>0</v>
      </c>
      <c r="O36" s="178">
        <f>IF(прил.1!BK36="НДС",прил.1!O36/1.2,прил.1!O36)</f>
        <v>5.1458333249999999</v>
      </c>
      <c r="P36" s="186">
        <v>0</v>
      </c>
      <c r="Q36" s="178">
        <v>0</v>
      </c>
      <c r="R36" s="178">
        <v>0</v>
      </c>
      <c r="S36" s="178">
        <v>0</v>
      </c>
      <c r="T36" s="178"/>
      <c r="U36" s="178">
        <v>5.1458333249999999</v>
      </c>
      <c r="V36" s="178"/>
      <c r="W36" s="178">
        <v>0</v>
      </c>
      <c r="X36" s="178"/>
      <c r="Y36" s="178">
        <v>0</v>
      </c>
      <c r="Z36" s="178">
        <v>0</v>
      </c>
      <c r="AA36" s="178">
        <f t="shared" si="20"/>
        <v>0</v>
      </c>
      <c r="AB36" s="178">
        <f t="shared" si="21"/>
        <v>5.1458333249999999</v>
      </c>
    </row>
    <row r="37" spans="1:28" x14ac:dyDescent="0.25">
      <c r="A37" s="142" t="s">
        <v>347</v>
      </c>
      <c r="B37" s="145" t="str">
        <f>прил.1!B37</f>
        <v xml:space="preserve">Уличный светодиодный экран </v>
      </c>
      <c r="C37" s="54" t="s">
        <v>314</v>
      </c>
      <c r="D37" s="217" t="s">
        <v>199</v>
      </c>
      <c r="E37" s="217" t="s">
        <v>199</v>
      </c>
      <c r="F37" s="217">
        <v>2025</v>
      </c>
      <c r="G37" s="217">
        <v>2025</v>
      </c>
      <c r="H37" s="178">
        <v>0</v>
      </c>
      <c r="I37" s="178">
        <f>IF(прил.1!BK37="НДС",прил.1!K37/1.05,прил.1!K37)</f>
        <v>4.37842858095238</v>
      </c>
      <c r="J37" s="178">
        <v>0</v>
      </c>
      <c r="K37" s="178">
        <v>0</v>
      </c>
      <c r="L37" s="178">
        <v>0</v>
      </c>
      <c r="M37" s="178">
        <f t="shared" si="19"/>
        <v>4.37842858095238</v>
      </c>
      <c r="N37" s="178">
        <f>IF(прил.1!BK37="НДС",прил.1!O37/1.05,прил.1!O37)</f>
        <v>4.37842858095238</v>
      </c>
      <c r="O37" s="187">
        <v>0</v>
      </c>
      <c r="P37" s="186">
        <v>0</v>
      </c>
      <c r="Q37" s="178">
        <v>0</v>
      </c>
      <c r="R37" s="178">
        <v>0</v>
      </c>
      <c r="S37" s="178">
        <v>0</v>
      </c>
      <c r="T37" s="178"/>
      <c r="U37" s="178">
        <v>4.37842858095238</v>
      </c>
      <c r="V37" s="178"/>
      <c r="W37" s="178">
        <v>0</v>
      </c>
      <c r="X37" s="178"/>
      <c r="Y37" s="178">
        <v>0</v>
      </c>
      <c r="Z37" s="178">
        <v>0</v>
      </c>
      <c r="AA37" s="178">
        <f t="shared" si="20"/>
        <v>0</v>
      </c>
      <c r="AB37" s="178">
        <f t="shared" si="21"/>
        <v>4.37842858095238</v>
      </c>
    </row>
    <row r="38" spans="1:28" x14ac:dyDescent="0.25">
      <c r="A38" s="142" t="s">
        <v>348</v>
      </c>
      <c r="B38" s="145" t="str">
        <f>прил.1!B38</f>
        <v>Модульный гараж</v>
      </c>
      <c r="C38" s="54" t="s">
        <v>315</v>
      </c>
      <c r="D38" s="217" t="s">
        <v>199</v>
      </c>
      <c r="E38" s="217" t="s">
        <v>199</v>
      </c>
      <c r="F38" s="217">
        <v>2025</v>
      </c>
      <c r="G38" s="217">
        <v>2025</v>
      </c>
      <c r="H38" s="178">
        <v>0</v>
      </c>
      <c r="I38" s="178">
        <f>IF(прил.1!BK38="НДС",прил.1!K38/1.2,прил.1!K38)</f>
        <v>5.3617536000000001</v>
      </c>
      <c r="J38" s="178">
        <v>0</v>
      </c>
      <c r="K38" s="178">
        <v>0</v>
      </c>
      <c r="L38" s="178">
        <v>0</v>
      </c>
      <c r="M38" s="178">
        <f t="shared" si="19"/>
        <v>5.3617536000000001</v>
      </c>
      <c r="N38" s="187">
        <v>0</v>
      </c>
      <c r="O38" s="178">
        <f>IF(прил.1!BK38="НДС",прил.1!O38/1.2,прил.1!O38)</f>
        <v>5.3617536000000001</v>
      </c>
      <c r="P38" s="186">
        <v>0</v>
      </c>
      <c r="Q38" s="178">
        <v>0</v>
      </c>
      <c r="R38" s="178">
        <v>0</v>
      </c>
      <c r="S38" s="178">
        <v>0</v>
      </c>
      <c r="T38" s="178"/>
      <c r="U38" s="178">
        <v>5.3617536000000001</v>
      </c>
      <c r="V38" s="178"/>
      <c r="W38" s="178">
        <v>0</v>
      </c>
      <c r="X38" s="178"/>
      <c r="Y38" s="178">
        <v>0</v>
      </c>
      <c r="Z38" s="178">
        <v>0</v>
      </c>
      <c r="AA38" s="178">
        <f t="shared" si="20"/>
        <v>0</v>
      </c>
      <c r="AB38" s="178">
        <f t="shared" si="21"/>
        <v>5.3617536000000001</v>
      </c>
    </row>
    <row r="39" spans="1:28" x14ac:dyDescent="0.25">
      <c r="A39" s="142" t="s">
        <v>349</v>
      </c>
      <c r="B39" s="145" t="str">
        <f>прил.1!B39</f>
        <v xml:space="preserve">Лицензия для аудиобейджа Voca Tech </v>
      </c>
      <c r="C39" s="54" t="s">
        <v>316</v>
      </c>
      <c r="D39" s="217" t="s">
        <v>199</v>
      </c>
      <c r="E39" s="217" t="s">
        <v>199</v>
      </c>
      <c r="F39" s="217">
        <v>2025</v>
      </c>
      <c r="G39" s="217">
        <v>2025</v>
      </c>
      <c r="H39" s="178">
        <v>0</v>
      </c>
      <c r="I39" s="178">
        <f>IF(прил.1!BK39="НДС",прил.1!K39/1.2,прил.1!K39)</f>
        <v>17.225249999999999</v>
      </c>
      <c r="J39" s="178">
        <v>0</v>
      </c>
      <c r="K39" s="178">
        <v>0</v>
      </c>
      <c r="L39" s="178">
        <v>0</v>
      </c>
      <c r="M39" s="178">
        <f t="shared" si="19"/>
        <v>17.225249999999999</v>
      </c>
      <c r="N39" s="178">
        <v>0</v>
      </c>
      <c r="O39" s="178">
        <f>IF(прил.1!BK39="НДС",прил.1!O39/1.2,прил.1!O39)</f>
        <v>17.225249999999999</v>
      </c>
      <c r="P39" s="186">
        <v>0</v>
      </c>
      <c r="Q39" s="178">
        <v>0</v>
      </c>
      <c r="R39" s="178">
        <v>0</v>
      </c>
      <c r="S39" s="178">
        <v>0</v>
      </c>
      <c r="T39" s="178"/>
      <c r="U39" s="178">
        <v>17.225249999999999</v>
      </c>
      <c r="V39" s="178"/>
      <c r="W39" s="178">
        <v>0</v>
      </c>
      <c r="X39" s="178"/>
      <c r="Y39" s="178">
        <v>0</v>
      </c>
      <c r="Z39" s="178">
        <v>0</v>
      </c>
      <c r="AA39" s="178">
        <f t="shared" si="20"/>
        <v>0</v>
      </c>
      <c r="AB39" s="178">
        <f t="shared" si="21"/>
        <v>17.225249999999999</v>
      </c>
    </row>
    <row r="40" spans="1:28" x14ac:dyDescent="0.25">
      <c r="A40" s="146">
        <v>2</v>
      </c>
      <c r="B40" s="147" t="s">
        <v>122</v>
      </c>
      <c r="C40" s="148"/>
      <c r="D40" s="140"/>
      <c r="E40" s="140"/>
      <c r="F40" s="140"/>
      <c r="G40" s="140"/>
      <c r="H40" s="200">
        <f>SUM(H41:H59)</f>
        <v>179.24584614596179</v>
      </c>
      <c r="I40" s="200">
        <f t="shared" ref="I40:AB40" si="22">SUM(I41:I59)</f>
        <v>185.83885633333333</v>
      </c>
      <c r="J40" s="200">
        <f t="shared" si="22"/>
        <v>185.41464437166667</v>
      </c>
      <c r="K40" s="200">
        <f>SUM(K41:K59)</f>
        <v>118.63937363155898</v>
      </c>
      <c r="L40" s="200">
        <f t="shared" si="22"/>
        <v>66.775270740107686</v>
      </c>
      <c r="M40" s="200">
        <f t="shared" si="22"/>
        <v>185.83872192190898</v>
      </c>
      <c r="N40" s="200">
        <f>SUM(N41:N59)</f>
        <v>66.737572775362665</v>
      </c>
      <c r="O40" s="200">
        <f t="shared" si="22"/>
        <v>119.10114914654632</v>
      </c>
      <c r="P40" s="200">
        <f t="shared" si="22"/>
        <v>98.207771737973957</v>
      </c>
      <c r="Q40" s="200">
        <f>SUM(Q41:Q59)</f>
        <v>102.35837950000001</v>
      </c>
      <c r="R40" s="200">
        <f t="shared" si="22"/>
        <v>58.316250833333335</v>
      </c>
      <c r="S40" s="200">
        <f t="shared" si="22"/>
        <v>58.31625614687966</v>
      </c>
      <c r="T40" s="200">
        <f>SUM(T41:T59)</f>
        <v>151.40254437166669</v>
      </c>
      <c r="U40" s="200">
        <f t="shared" si="22"/>
        <v>118.29140833333334</v>
      </c>
      <c r="V40" s="200">
        <f t="shared" si="22"/>
        <v>0</v>
      </c>
      <c r="W40" s="200">
        <f>SUM(W41:W59)</f>
        <v>24.410640000000001</v>
      </c>
      <c r="X40" s="200">
        <f t="shared" si="22"/>
        <v>0</v>
      </c>
      <c r="Y40" s="200">
        <f t="shared" si="22"/>
        <v>6.2244200000000003</v>
      </c>
      <c r="Z40" s="200">
        <f>SUM(Z41:Z59)</f>
        <v>0.45534000000000002</v>
      </c>
      <c r="AA40" s="200">
        <f t="shared" si="22"/>
        <v>151.40254437166669</v>
      </c>
      <c r="AB40" s="200">
        <f t="shared" si="22"/>
        <v>149.38180833333334</v>
      </c>
    </row>
    <row r="41" spans="1:28" ht="33" customHeight="1" x14ac:dyDescent="0.25">
      <c r="A41" s="142" t="s">
        <v>54</v>
      </c>
      <c r="B41" s="145" t="str">
        <f>прил.1!B41</f>
        <v>Сервер vegman r220 g2 с системой хранения данных TATLIN.FLEX.PRO</v>
      </c>
      <c r="C41" s="210" t="s">
        <v>151</v>
      </c>
      <c r="D41" s="211">
        <v>2024</v>
      </c>
      <c r="E41" s="211">
        <v>2025</v>
      </c>
      <c r="F41" s="211">
        <v>2025</v>
      </c>
      <c r="G41" s="211">
        <v>2025</v>
      </c>
      <c r="H41" s="178">
        <v>5.1496436583333329</v>
      </c>
      <c r="I41" s="201">
        <f>IF(прил.1!BK41="НДС",прил.1!K41/1.2,прил.1!K41)</f>
        <v>28.308333333333334</v>
      </c>
      <c r="J41" s="178">
        <v>5.3659286916666673</v>
      </c>
      <c r="K41" s="178">
        <v>5.3659286916666673</v>
      </c>
      <c r="L41" s="188">
        <v>0</v>
      </c>
      <c r="M41" s="178">
        <f t="shared" si="19"/>
        <v>28.308333333333334</v>
      </c>
      <c r="N41" s="178">
        <f>IF(прил.1!BK41="НДС",прил.1!O41/1.2,прил.1!O41)</f>
        <v>28.308333333333334</v>
      </c>
      <c r="O41" s="188">
        <v>0</v>
      </c>
      <c r="P41" s="178">
        <v>0</v>
      </c>
      <c r="Q41" s="178">
        <v>0</v>
      </c>
      <c r="R41" s="178">
        <v>0</v>
      </c>
      <c r="S41" s="178">
        <v>0</v>
      </c>
      <c r="T41" s="178">
        <v>5.3659286916666673</v>
      </c>
      <c r="U41" s="178">
        <v>28.308333333333334</v>
      </c>
      <c r="V41" s="178"/>
      <c r="W41" s="178">
        <v>0</v>
      </c>
      <c r="X41" s="188"/>
      <c r="Y41" s="178">
        <v>0</v>
      </c>
      <c r="Z41" s="178">
        <v>0</v>
      </c>
      <c r="AA41" s="178">
        <f t="shared" si="20"/>
        <v>5.3659286916666673</v>
      </c>
      <c r="AB41" s="178">
        <f t="shared" si="21"/>
        <v>28.308333333333334</v>
      </c>
    </row>
    <row r="42" spans="1:28" ht="78.75" x14ac:dyDescent="0.25">
      <c r="A42" s="142" t="s">
        <v>56</v>
      </c>
      <c r="B42" s="145" t="str">
        <f>прил.1!B42</f>
        <v>Лицензия на операционную систему специального назначения "Astra Linux Special Edition" уровень защищенности "Усиленный" ("Воронеж"), ицензия на программный комплекс "ALD Pro" РДЦП. 10101-02 (ФСТЭК)</v>
      </c>
      <c r="C42" s="216" t="s">
        <v>188</v>
      </c>
      <c r="D42" s="211">
        <v>2025</v>
      </c>
      <c r="E42" s="211">
        <v>2025</v>
      </c>
      <c r="F42" s="217">
        <v>2025</v>
      </c>
      <c r="G42" s="217">
        <v>2026</v>
      </c>
      <c r="H42" s="178">
        <v>13.791746641074855</v>
      </c>
      <c r="I42" s="201">
        <f>IF(прил.1!BK42="НДС",прил.1!K42/1.2,прил.1!K42)</f>
        <v>36.832720000000002</v>
      </c>
      <c r="J42" s="178">
        <v>14.371</v>
      </c>
      <c r="K42" s="178">
        <v>0</v>
      </c>
      <c r="L42" s="188">
        <v>14.371</v>
      </c>
      <c r="M42" s="178">
        <f t="shared" si="19"/>
        <v>36.832720000000002</v>
      </c>
      <c r="N42" s="178">
        <v>0</v>
      </c>
      <c r="O42" s="178">
        <f>IF(прил.1!BK42="НДС",прил.1!O42/1.2,прил.1!O42)</f>
        <v>36.832720000000002</v>
      </c>
      <c r="P42" s="178">
        <v>0</v>
      </c>
      <c r="Q42" s="178">
        <v>0</v>
      </c>
      <c r="R42" s="178">
        <v>0</v>
      </c>
      <c r="S42" s="178">
        <v>0</v>
      </c>
      <c r="T42" s="178">
        <v>14.371</v>
      </c>
      <c r="U42" s="178">
        <v>12.422079999999999</v>
      </c>
      <c r="V42" s="178"/>
      <c r="W42" s="178">
        <v>24.410640000000001</v>
      </c>
      <c r="X42" s="188"/>
      <c r="Y42" s="178">
        <v>0</v>
      </c>
      <c r="Z42" s="178">
        <v>0</v>
      </c>
      <c r="AA42" s="178">
        <f t="shared" si="20"/>
        <v>14.371</v>
      </c>
      <c r="AB42" s="178">
        <f t="shared" si="21"/>
        <v>36.832720000000002</v>
      </c>
    </row>
    <row r="43" spans="1:28" ht="39.75" customHeight="1" x14ac:dyDescent="0.25">
      <c r="A43" s="142" t="s">
        <v>58</v>
      </c>
      <c r="B43" s="145" t="str">
        <f>прил.1!B43</f>
        <v>ПО МойОфис Стандартный 2. Лицензия Корпоративная</v>
      </c>
      <c r="C43" s="216" t="s">
        <v>189</v>
      </c>
      <c r="D43" s="211">
        <v>2025</v>
      </c>
      <c r="E43" s="211">
        <v>2025</v>
      </c>
      <c r="F43" s="61" t="s">
        <v>199</v>
      </c>
      <c r="G43" s="61" t="s">
        <v>199</v>
      </c>
      <c r="H43" s="178">
        <v>16.0799424184261</v>
      </c>
      <c r="I43" s="178">
        <f>IF(прил.1!BK43="НДС",прил.1!K43/1.2,прил.1!K43)</f>
        <v>0</v>
      </c>
      <c r="J43" s="178">
        <v>16.755299999999998</v>
      </c>
      <c r="K43" s="178">
        <v>0</v>
      </c>
      <c r="L43" s="188">
        <v>16.755299999999998</v>
      </c>
      <c r="M43" s="178">
        <f t="shared" si="19"/>
        <v>0</v>
      </c>
      <c r="N43" s="178">
        <v>0</v>
      </c>
      <c r="O43" s="178">
        <f>IF(прил.1!BK43="НДС",прил.1!O43/1.2,прил.1!O43)</f>
        <v>0</v>
      </c>
      <c r="P43" s="178">
        <v>0</v>
      </c>
      <c r="Q43" s="178">
        <v>0</v>
      </c>
      <c r="R43" s="178">
        <v>0</v>
      </c>
      <c r="S43" s="178">
        <v>0</v>
      </c>
      <c r="T43" s="178">
        <v>16.755299999999998</v>
      </c>
      <c r="U43" s="178">
        <v>0</v>
      </c>
      <c r="V43" s="178"/>
      <c r="W43" s="178">
        <v>0</v>
      </c>
      <c r="X43" s="188"/>
      <c r="Y43" s="178">
        <v>0</v>
      </c>
      <c r="Z43" s="178">
        <v>0</v>
      </c>
      <c r="AA43" s="178">
        <f t="shared" si="20"/>
        <v>16.755299999999998</v>
      </c>
      <c r="AB43" s="178">
        <f t="shared" si="21"/>
        <v>0</v>
      </c>
    </row>
    <row r="44" spans="1:28" ht="56.25" customHeight="1" x14ac:dyDescent="0.25">
      <c r="A44" s="142" t="s">
        <v>60</v>
      </c>
      <c r="B44" s="145" t="str">
        <f>прил.1!B44</f>
        <v>ПО Kaspersky Endpoint Security для бизнеса расширенный Russian Edition 500-999 Node 2 years Renewal Licence</v>
      </c>
      <c r="C44" s="216" t="s">
        <v>190</v>
      </c>
      <c r="D44" s="211">
        <v>2025</v>
      </c>
      <c r="E44" s="211">
        <v>2025</v>
      </c>
      <c r="F44" s="217">
        <v>2025</v>
      </c>
      <c r="G44" s="217">
        <v>2027</v>
      </c>
      <c r="H44" s="178">
        <v>3.36112682</v>
      </c>
      <c r="I44" s="201">
        <f>IF(прил.1!BK44="НДС",прил.1!K44/1.2,прил.1!K44)</f>
        <v>7.4365800000000002</v>
      </c>
      <c r="J44" s="178">
        <v>3.50229415</v>
      </c>
      <c r="K44" s="178">
        <v>0</v>
      </c>
      <c r="L44" s="188">
        <v>3.50229415</v>
      </c>
      <c r="M44" s="178">
        <f t="shared" si="19"/>
        <v>7.4365800000000002</v>
      </c>
      <c r="N44" s="178">
        <v>0</v>
      </c>
      <c r="O44" s="178">
        <f>IF(прил.1!BK44="НДС",прил.1!O44/1.2,прил.1!O44)</f>
        <v>7.4365800000000002</v>
      </c>
      <c r="P44" s="178">
        <v>0</v>
      </c>
      <c r="Q44" s="178">
        <v>0</v>
      </c>
      <c r="R44" s="178">
        <v>0</v>
      </c>
      <c r="S44" s="178">
        <v>0</v>
      </c>
      <c r="T44" s="178">
        <v>3.50229415</v>
      </c>
      <c r="U44" s="178">
        <v>3.5442</v>
      </c>
      <c r="V44" s="178"/>
      <c r="W44" s="178">
        <v>0</v>
      </c>
      <c r="X44" s="188"/>
      <c r="Y44" s="178">
        <v>3.8923800000000002</v>
      </c>
      <c r="Z44" s="178">
        <v>0</v>
      </c>
      <c r="AA44" s="178">
        <f t="shared" si="20"/>
        <v>3.50229415</v>
      </c>
      <c r="AB44" s="178">
        <f t="shared" si="21"/>
        <v>7.4365800000000002</v>
      </c>
    </row>
    <row r="45" spans="1:28" ht="58.5" customHeight="1" x14ac:dyDescent="0.25">
      <c r="A45" s="142" t="s">
        <v>62</v>
      </c>
      <c r="B45" s="145" t="str">
        <f>прил.1!B45</f>
        <v>ПО Kaspersky Endpoint Security  для почтовых серверов Russian Edition 500-999 MailAddress  2 years Renewal Licence</v>
      </c>
      <c r="C45" s="216" t="s">
        <v>191</v>
      </c>
      <c r="D45" s="211">
        <v>2025</v>
      </c>
      <c r="E45" s="211">
        <v>2025</v>
      </c>
      <c r="F45" s="217">
        <v>2025</v>
      </c>
      <c r="G45" s="217">
        <v>2027</v>
      </c>
      <c r="H45" s="178">
        <v>1.0844448499999999</v>
      </c>
      <c r="I45" s="201">
        <f>IF(прил.1!BK45="НДС",прил.1!K45/1.2,прил.1!K45)</f>
        <v>2.78118</v>
      </c>
      <c r="J45" s="178">
        <v>1.1299915300000001</v>
      </c>
      <c r="K45" s="178">
        <v>0</v>
      </c>
      <c r="L45" s="188">
        <v>1.1299915300000001</v>
      </c>
      <c r="M45" s="178">
        <f>N45+O45</f>
        <v>2.78118</v>
      </c>
      <c r="N45" s="178">
        <v>0</v>
      </c>
      <c r="O45" s="178">
        <f>IF(прил.1!BK45="НДС",прил.1!O45/1.2,прил.1!O45)</f>
        <v>2.78118</v>
      </c>
      <c r="P45" s="178">
        <v>0</v>
      </c>
      <c r="Q45" s="178">
        <v>0</v>
      </c>
      <c r="R45" s="178">
        <v>0</v>
      </c>
      <c r="S45" s="178">
        <v>0</v>
      </c>
      <c r="T45" s="178">
        <v>1.1299915300000001</v>
      </c>
      <c r="U45" s="178">
        <v>1.3248</v>
      </c>
      <c r="V45" s="178"/>
      <c r="W45" s="178">
        <v>0</v>
      </c>
      <c r="X45" s="188"/>
      <c r="Y45" s="201">
        <v>1.45638</v>
      </c>
      <c r="Z45" s="178">
        <v>0</v>
      </c>
      <c r="AA45" s="178">
        <f t="shared" si="20"/>
        <v>1.1299915300000001</v>
      </c>
      <c r="AB45" s="178">
        <f t="shared" si="21"/>
        <v>2.78118</v>
      </c>
    </row>
    <row r="46" spans="1:28" ht="39.75" customHeight="1" x14ac:dyDescent="0.25">
      <c r="A46" s="142" t="s">
        <v>67</v>
      </c>
      <c r="B46" s="145" t="str">
        <f>прил.1!B46</f>
        <v>СУБД Postgres Pro AC Standard на 1 ядро x86-64 2 years Base Licence</v>
      </c>
      <c r="C46" s="216" t="s">
        <v>192</v>
      </c>
      <c r="D46" s="211">
        <v>2025</v>
      </c>
      <c r="E46" s="211">
        <v>2025</v>
      </c>
      <c r="F46" s="61" t="s">
        <v>199</v>
      </c>
      <c r="G46" s="61" t="s">
        <v>199</v>
      </c>
      <c r="H46" s="178">
        <v>1.4202495201535508</v>
      </c>
      <c r="I46" s="178">
        <f>IF(прил.1!BK46="НДС",прил.1!K46/1.2,прил.1!K46)</f>
        <v>0</v>
      </c>
      <c r="J46" s="178">
        <v>1.4799</v>
      </c>
      <c r="K46" s="178">
        <v>0</v>
      </c>
      <c r="L46" s="188">
        <v>1.4799</v>
      </c>
      <c r="M46" s="178">
        <f t="shared" si="19"/>
        <v>0</v>
      </c>
      <c r="N46" s="178">
        <v>0</v>
      </c>
      <c r="O46" s="178">
        <f>IF(прил.1!BK46="НДС",прил.1!O46/1.2,прил.1!O46)</f>
        <v>0</v>
      </c>
      <c r="P46" s="178">
        <v>0</v>
      </c>
      <c r="Q46" s="178">
        <v>0</v>
      </c>
      <c r="R46" s="178">
        <v>0</v>
      </c>
      <c r="S46" s="178">
        <v>0</v>
      </c>
      <c r="T46" s="178">
        <v>1.4799</v>
      </c>
      <c r="U46" s="178">
        <v>0</v>
      </c>
      <c r="V46" s="178"/>
      <c r="W46" s="178">
        <v>0</v>
      </c>
      <c r="X46" s="188"/>
      <c r="Y46" s="178">
        <v>0</v>
      </c>
      <c r="Z46" s="178">
        <v>0</v>
      </c>
      <c r="AA46" s="178">
        <f t="shared" si="20"/>
        <v>1.4799</v>
      </c>
      <c r="AB46" s="178">
        <f t="shared" si="21"/>
        <v>0</v>
      </c>
    </row>
    <row r="47" spans="1:28" ht="39.75" customHeight="1" x14ac:dyDescent="0.25">
      <c r="A47" s="142" t="s">
        <v>69</v>
      </c>
      <c r="B47" s="145" t="str">
        <f>прил.1!B47</f>
        <v>Оборудование и ПО по информационной безопасности</v>
      </c>
      <c r="C47" s="216" t="s">
        <v>193</v>
      </c>
      <c r="D47" s="211">
        <v>2024</v>
      </c>
      <c r="E47" s="211">
        <v>2025</v>
      </c>
      <c r="F47" s="217">
        <v>2024</v>
      </c>
      <c r="G47" s="217">
        <v>2025</v>
      </c>
      <c r="H47" s="178">
        <v>131.19369223797395</v>
      </c>
      <c r="I47" s="178">
        <v>91.302171333333334</v>
      </c>
      <c r="J47" s="178">
        <v>135.3443</v>
      </c>
      <c r="K47" s="178">
        <v>113.27344493989231</v>
      </c>
      <c r="L47" s="188">
        <v>22.070855060107689</v>
      </c>
      <c r="M47" s="178">
        <f t="shared" si="19"/>
        <v>91.302176646879659</v>
      </c>
      <c r="N47" s="178">
        <v>32.722707500333328</v>
      </c>
      <c r="O47" s="178">
        <v>58.57946914654633</v>
      </c>
      <c r="P47" s="178">
        <v>98.207771737973957</v>
      </c>
      <c r="Q47" s="178">
        <v>102.35837950000001</v>
      </c>
      <c r="R47" s="178">
        <v>58.316250833333335</v>
      </c>
      <c r="S47" s="178">
        <v>58.31625614687966</v>
      </c>
      <c r="T47" s="178">
        <v>101.3322</v>
      </c>
      <c r="U47" s="178">
        <v>54.83137</v>
      </c>
      <c r="V47" s="178"/>
      <c r="W47" s="178">
        <v>0</v>
      </c>
      <c r="X47" s="188"/>
      <c r="Y47" s="178">
        <v>0</v>
      </c>
      <c r="Z47" s="178">
        <v>0</v>
      </c>
      <c r="AA47" s="178">
        <f t="shared" si="20"/>
        <v>101.3322</v>
      </c>
      <c r="AB47" s="178">
        <f t="shared" si="21"/>
        <v>54.83137</v>
      </c>
    </row>
    <row r="48" spans="1:28" ht="23.25" customHeight="1" x14ac:dyDescent="0.25">
      <c r="A48" s="142" t="s">
        <v>350</v>
      </c>
      <c r="B48" s="145" t="str">
        <f>прил.1!B48</f>
        <v>ПО Пирамида 2.0</v>
      </c>
      <c r="C48" s="216" t="s">
        <v>194</v>
      </c>
      <c r="D48" s="61">
        <v>2025</v>
      </c>
      <c r="E48" s="61">
        <v>2025</v>
      </c>
      <c r="F48" s="217">
        <v>2025</v>
      </c>
      <c r="G48" s="217">
        <v>2025</v>
      </c>
      <c r="H48" s="178">
        <v>7.165</v>
      </c>
      <c r="I48" s="178">
        <f>IF(прил.1!BK48="НДС",прил.1!K48/1.2,прил.1!K48)</f>
        <v>6.9050000000000002</v>
      </c>
      <c r="J48" s="178">
        <f>K48+L48</f>
        <v>7.4659300000000002</v>
      </c>
      <c r="K48" s="178">
        <v>0</v>
      </c>
      <c r="L48" s="178">
        <v>7.4659300000000002</v>
      </c>
      <c r="M48" s="178">
        <f t="shared" si="19"/>
        <v>6.9050000000000002</v>
      </c>
      <c r="N48" s="178">
        <v>0</v>
      </c>
      <c r="O48" s="178">
        <f>IF(прил.1!BK48="НДС",прил.1!O48/1.2,прил.1!O48)</f>
        <v>6.9050000000000002</v>
      </c>
      <c r="P48" s="178">
        <v>0</v>
      </c>
      <c r="Q48" s="178">
        <v>0</v>
      </c>
      <c r="R48" s="178">
        <v>0</v>
      </c>
      <c r="S48" s="178">
        <v>0</v>
      </c>
      <c r="T48" s="178">
        <v>7.4659300000000002</v>
      </c>
      <c r="U48" s="178">
        <v>6.9050000000000002</v>
      </c>
      <c r="V48" s="178"/>
      <c r="W48" s="178">
        <v>0</v>
      </c>
      <c r="X48" s="188"/>
      <c r="Y48" s="178">
        <v>0</v>
      </c>
      <c r="Z48" s="178">
        <v>0</v>
      </c>
      <c r="AA48" s="178">
        <f t="shared" si="20"/>
        <v>7.4659300000000002</v>
      </c>
      <c r="AB48" s="178">
        <f t="shared" si="21"/>
        <v>6.9050000000000002</v>
      </c>
    </row>
    <row r="49" spans="1:28" ht="21.75" customHeight="1" x14ac:dyDescent="0.25">
      <c r="A49" s="142" t="s">
        <v>351</v>
      </c>
      <c r="B49" s="145" t="str">
        <f>прил.1!B49</f>
        <v>Право использования 1С:Архив</v>
      </c>
      <c r="C49" s="216" t="s">
        <v>317</v>
      </c>
      <c r="D49" s="61" t="s">
        <v>199</v>
      </c>
      <c r="E49" s="61" t="s">
        <v>199</v>
      </c>
      <c r="F49" s="217">
        <v>2025</v>
      </c>
      <c r="G49" s="217">
        <v>2025</v>
      </c>
      <c r="H49" s="178">
        <v>0</v>
      </c>
      <c r="I49" s="178">
        <f>IF(прил.1!BK49="НДС",прил.1!K49/1.2,прил.1!K49)</f>
        <v>0.11700000000000001</v>
      </c>
      <c r="J49" s="178">
        <v>0</v>
      </c>
      <c r="K49" s="178">
        <v>0</v>
      </c>
      <c r="L49" s="188">
        <v>0</v>
      </c>
      <c r="M49" s="178">
        <f t="shared" si="19"/>
        <v>0.11700000000000001</v>
      </c>
      <c r="N49" s="178">
        <v>0</v>
      </c>
      <c r="O49" s="178">
        <f>IF(прил.1!BK49="НДС",прил.1!O49/1.2,прил.1!O49)</f>
        <v>0.11700000000000001</v>
      </c>
      <c r="P49" s="186">
        <v>0</v>
      </c>
      <c r="Q49" s="178">
        <v>0</v>
      </c>
      <c r="R49" s="178">
        <v>0</v>
      </c>
      <c r="S49" s="178">
        <v>0</v>
      </c>
      <c r="T49" s="178"/>
      <c r="U49" s="178">
        <v>0.11700000000000001</v>
      </c>
      <c r="V49" s="178"/>
      <c r="W49" s="178">
        <v>0</v>
      </c>
      <c r="X49" s="188"/>
      <c r="Y49" s="178">
        <v>0</v>
      </c>
      <c r="Z49" s="178">
        <v>0</v>
      </c>
      <c r="AA49" s="178">
        <f t="shared" si="20"/>
        <v>0</v>
      </c>
      <c r="AB49" s="178">
        <f t="shared" si="21"/>
        <v>0.11700000000000001</v>
      </c>
    </row>
    <row r="50" spans="1:28" ht="36" customHeight="1" x14ac:dyDescent="0.25">
      <c r="A50" s="142" t="s">
        <v>352</v>
      </c>
      <c r="B50" s="145" t="str">
        <f>прил.1!B50</f>
        <v>Лицензия на ПО СКЗИ "КриптоПро CSP", версия 5.0</v>
      </c>
      <c r="C50" s="216" t="s">
        <v>318</v>
      </c>
      <c r="D50" s="61" t="s">
        <v>199</v>
      </c>
      <c r="E50" s="61" t="s">
        <v>199</v>
      </c>
      <c r="F50" s="217">
        <v>2025</v>
      </c>
      <c r="G50" s="217">
        <v>2025</v>
      </c>
      <c r="H50" s="178">
        <v>0</v>
      </c>
      <c r="I50" s="178">
        <f>IF(прил.1!BK50="НДС",прил.1!K50/1.2,прил.1!K50)</f>
        <v>0.74</v>
      </c>
      <c r="J50" s="178">
        <v>0</v>
      </c>
      <c r="K50" s="178">
        <v>0</v>
      </c>
      <c r="L50" s="188">
        <v>0</v>
      </c>
      <c r="M50" s="178">
        <f t="shared" si="19"/>
        <v>0.74</v>
      </c>
      <c r="N50" s="178">
        <v>0</v>
      </c>
      <c r="O50" s="178">
        <f>IF(прил.1!BK50="НДС",прил.1!O50/1.2,прил.1!O50)</f>
        <v>0.74</v>
      </c>
      <c r="P50" s="186">
        <v>0</v>
      </c>
      <c r="Q50" s="178">
        <v>0</v>
      </c>
      <c r="R50" s="178">
        <v>0</v>
      </c>
      <c r="S50" s="178">
        <v>0</v>
      </c>
      <c r="T50" s="178"/>
      <c r="U50" s="178">
        <v>0.74</v>
      </c>
      <c r="V50" s="178"/>
      <c r="W50" s="178">
        <v>0</v>
      </c>
      <c r="X50" s="188"/>
      <c r="Y50" s="178">
        <v>0</v>
      </c>
      <c r="Z50" s="178">
        <v>0</v>
      </c>
      <c r="AA50" s="178">
        <f t="shared" si="20"/>
        <v>0</v>
      </c>
      <c r="AB50" s="178">
        <f t="shared" si="21"/>
        <v>0.74</v>
      </c>
    </row>
    <row r="51" spans="1:28" ht="63" x14ac:dyDescent="0.25">
      <c r="A51" s="142" t="s">
        <v>353</v>
      </c>
      <c r="B51" s="145" t="str">
        <f>прил.1!B51</f>
        <v xml:space="preserve">Расширение права использования программного продукта 1С: Предприятие 8 КОРП. Клиентская лицензия на 250 рабочих мест </v>
      </c>
      <c r="C51" s="216" t="s">
        <v>319</v>
      </c>
      <c r="D51" s="61" t="s">
        <v>199</v>
      </c>
      <c r="E51" s="61" t="s">
        <v>199</v>
      </c>
      <c r="F51" s="217">
        <v>2025</v>
      </c>
      <c r="G51" s="217">
        <v>2025</v>
      </c>
      <c r="H51" s="178">
        <v>0</v>
      </c>
      <c r="I51" s="178">
        <f>IF(прил.1!BK51="НДС",прил.1!K51/1.2,прил.1!K51)</f>
        <v>2.0341999999999998</v>
      </c>
      <c r="J51" s="178">
        <v>0</v>
      </c>
      <c r="K51" s="178">
        <v>0</v>
      </c>
      <c r="L51" s="188">
        <v>0</v>
      </c>
      <c r="M51" s="178">
        <f t="shared" si="19"/>
        <v>2.0341999999999998</v>
      </c>
      <c r="N51" s="178">
        <v>0</v>
      </c>
      <c r="O51" s="178">
        <f>IF(прил.1!BK51="НДС",прил.1!O51/1.2,прил.1!O51)</f>
        <v>2.0341999999999998</v>
      </c>
      <c r="P51" s="186">
        <v>0</v>
      </c>
      <c r="Q51" s="178">
        <v>0</v>
      </c>
      <c r="R51" s="178">
        <v>0</v>
      </c>
      <c r="S51" s="178">
        <v>0</v>
      </c>
      <c r="T51" s="178"/>
      <c r="U51" s="178">
        <v>2.0341999999999998</v>
      </c>
      <c r="V51" s="178"/>
      <c r="W51" s="178">
        <v>0</v>
      </c>
      <c r="X51" s="188"/>
      <c r="Y51" s="178">
        <v>0</v>
      </c>
      <c r="Z51" s="178">
        <v>0</v>
      </c>
      <c r="AA51" s="178">
        <f t="shared" si="20"/>
        <v>0</v>
      </c>
      <c r="AB51" s="178">
        <f t="shared" si="21"/>
        <v>2.0341999999999998</v>
      </c>
    </row>
    <row r="52" spans="1:28" ht="39.75" customHeight="1" x14ac:dyDescent="0.25">
      <c r="A52" s="142" t="s">
        <v>354</v>
      </c>
      <c r="B52" s="145" t="str">
        <f>прил.1!B52</f>
        <v>1С:Предприятие 8.3 КОРП. Лицензия на сервер (x86-64)</v>
      </c>
      <c r="C52" s="216" t="s">
        <v>320</v>
      </c>
      <c r="D52" s="61" t="s">
        <v>199</v>
      </c>
      <c r="E52" s="61" t="s">
        <v>199</v>
      </c>
      <c r="F52" s="217">
        <v>2025</v>
      </c>
      <c r="G52" s="217">
        <v>2025</v>
      </c>
      <c r="H52" s="178">
        <v>0</v>
      </c>
      <c r="I52" s="178">
        <f>IF(прил.1!BK52="НДС",прил.1!K52/1.2,прил.1!K52)</f>
        <v>0.2422</v>
      </c>
      <c r="J52" s="178">
        <v>0</v>
      </c>
      <c r="K52" s="178">
        <v>0</v>
      </c>
      <c r="L52" s="188">
        <v>0</v>
      </c>
      <c r="M52" s="178">
        <f t="shared" si="19"/>
        <v>0.2422</v>
      </c>
      <c r="N52" s="178">
        <v>0</v>
      </c>
      <c r="O52" s="178">
        <f>IF(прил.1!BK52="НДС",прил.1!O52/1.2,прил.1!O52)</f>
        <v>0.2422</v>
      </c>
      <c r="P52" s="186">
        <v>0</v>
      </c>
      <c r="Q52" s="178">
        <v>0</v>
      </c>
      <c r="R52" s="178">
        <v>0</v>
      </c>
      <c r="S52" s="178">
        <v>0</v>
      </c>
      <c r="T52" s="178"/>
      <c r="U52" s="178">
        <v>0.2422</v>
      </c>
      <c r="V52" s="178"/>
      <c r="W52" s="178">
        <v>0</v>
      </c>
      <c r="X52" s="188"/>
      <c r="Y52" s="178">
        <v>0</v>
      </c>
      <c r="Z52" s="178">
        <v>0</v>
      </c>
      <c r="AA52" s="178">
        <f t="shared" si="20"/>
        <v>0</v>
      </c>
      <c r="AB52" s="178">
        <f t="shared" si="21"/>
        <v>0.2422</v>
      </c>
    </row>
    <row r="53" spans="1:28" x14ac:dyDescent="0.25">
      <c r="A53" s="142" t="s">
        <v>355</v>
      </c>
      <c r="B53" s="145" t="str">
        <f>прил.1!B53</f>
        <v xml:space="preserve">ИБП APC Smart-UPS SRT, 10кВА </v>
      </c>
      <c r="C53" s="216" t="s">
        <v>321</v>
      </c>
      <c r="D53" s="61" t="s">
        <v>199</v>
      </c>
      <c r="E53" s="61" t="s">
        <v>199</v>
      </c>
      <c r="F53" s="217">
        <v>2025</v>
      </c>
      <c r="G53" s="217">
        <v>2025</v>
      </c>
      <c r="H53" s="178">
        <v>0</v>
      </c>
      <c r="I53" s="178">
        <f>IF(прил.1!BK53="НДС",прил.1!K53/1.2,прил.1!K53)</f>
        <v>3.4482366666666664</v>
      </c>
      <c r="J53" s="178">
        <v>0</v>
      </c>
      <c r="K53" s="178">
        <v>0</v>
      </c>
      <c r="L53" s="188">
        <v>0</v>
      </c>
      <c r="M53" s="178">
        <f t="shared" si="19"/>
        <v>3.4482366666666664</v>
      </c>
      <c r="N53" s="178">
        <f>IF(прил.1!BK53="НДС",прил.1!O53/1.2,прил.1!O53)</f>
        <v>3.4482366666666664</v>
      </c>
      <c r="O53" s="178">
        <v>0</v>
      </c>
      <c r="P53" s="186">
        <v>0</v>
      </c>
      <c r="Q53" s="178">
        <v>0</v>
      </c>
      <c r="R53" s="178">
        <v>0</v>
      </c>
      <c r="S53" s="178">
        <v>0</v>
      </c>
      <c r="T53" s="178"/>
      <c r="U53" s="178">
        <v>3.4482366666666664</v>
      </c>
      <c r="V53" s="178"/>
      <c r="W53" s="178">
        <v>0</v>
      </c>
      <c r="X53" s="188"/>
      <c r="Y53" s="178">
        <v>0</v>
      </c>
      <c r="Z53" s="178">
        <v>0</v>
      </c>
      <c r="AA53" s="178">
        <f t="shared" si="20"/>
        <v>0</v>
      </c>
      <c r="AB53" s="178">
        <f t="shared" si="21"/>
        <v>3.4482366666666664</v>
      </c>
    </row>
    <row r="54" spans="1:28" ht="31.5" x14ac:dyDescent="0.25">
      <c r="A54" s="142" t="s">
        <v>356</v>
      </c>
      <c r="B54" s="145" t="str">
        <f>прил.1!B54</f>
        <v>Криптошлюз тип 2 АПКШ "Континент" 3,9. Криптошлюз. Платформа IPCR50.KCЗ</v>
      </c>
      <c r="C54" s="216" t="s">
        <v>322</v>
      </c>
      <c r="D54" s="61" t="s">
        <v>199</v>
      </c>
      <c r="E54" s="61" t="s">
        <v>199</v>
      </c>
      <c r="F54" s="217">
        <v>2025</v>
      </c>
      <c r="G54" s="217">
        <v>2028</v>
      </c>
      <c r="H54" s="178">
        <v>0</v>
      </c>
      <c r="I54" s="178">
        <f>IF(прил.1!BK54="НДС",прил.1!K54/1.2,прил.1!K54)</f>
        <v>1.7166666666666668</v>
      </c>
      <c r="J54" s="178">
        <v>0</v>
      </c>
      <c r="K54" s="178">
        <v>0</v>
      </c>
      <c r="L54" s="188">
        <v>0</v>
      </c>
      <c r="M54" s="178">
        <f t="shared" si="19"/>
        <v>1.7165269416960003</v>
      </c>
      <c r="N54" s="178">
        <f>IF(прил.1!BK54="НДС",прил.1!O54/1.2,прил.1!O54)</f>
        <v>1.7165269416960003</v>
      </c>
      <c r="O54" s="178">
        <v>0</v>
      </c>
      <c r="P54" s="186">
        <v>0</v>
      </c>
      <c r="Q54" s="178">
        <v>0</v>
      </c>
      <c r="R54" s="178">
        <v>0</v>
      </c>
      <c r="S54" s="178">
        <v>0</v>
      </c>
      <c r="T54" s="178"/>
      <c r="U54" s="178">
        <v>0.39942</v>
      </c>
      <c r="V54" s="178"/>
      <c r="W54" s="178">
        <v>0</v>
      </c>
      <c r="X54" s="188"/>
      <c r="Y54" s="178">
        <v>0.87565999999999999</v>
      </c>
      <c r="Z54" s="178">
        <v>0.45534000000000002</v>
      </c>
      <c r="AA54" s="178">
        <f t="shared" si="20"/>
        <v>0</v>
      </c>
      <c r="AB54" s="178">
        <f t="shared" si="21"/>
        <v>1.7304200000000001</v>
      </c>
    </row>
    <row r="55" spans="1:28" x14ac:dyDescent="0.25">
      <c r="A55" s="142" t="s">
        <v>357</v>
      </c>
      <c r="B55" s="145" t="str">
        <f>прил.1!B55</f>
        <v>Аппарат для сварки оптоволокна</v>
      </c>
      <c r="C55" s="216" t="s">
        <v>323</v>
      </c>
      <c r="D55" s="61" t="s">
        <v>199</v>
      </c>
      <c r="E55" s="61" t="s">
        <v>199</v>
      </c>
      <c r="F55" s="217">
        <v>2025</v>
      </c>
      <c r="G55" s="217">
        <v>2025</v>
      </c>
      <c r="H55" s="178">
        <v>0</v>
      </c>
      <c r="I55" s="178">
        <f>IF(прил.1!BK55="НДС",прил.1!K55/1.2,прил.1!K55)</f>
        <v>0.5417683333333333</v>
      </c>
      <c r="J55" s="178">
        <v>0</v>
      </c>
      <c r="K55" s="178">
        <v>0</v>
      </c>
      <c r="L55" s="188">
        <v>0</v>
      </c>
      <c r="M55" s="178">
        <f t="shared" si="19"/>
        <v>0.5417683333333333</v>
      </c>
      <c r="N55" s="178">
        <f>IF(прил.1!BK55="НДС",прил.1!O55/1.2,прил.1!O55)</f>
        <v>0.5417683333333333</v>
      </c>
      <c r="O55" s="178">
        <v>0</v>
      </c>
      <c r="P55" s="186">
        <v>0</v>
      </c>
      <c r="Q55" s="178">
        <v>0</v>
      </c>
      <c r="R55" s="178">
        <v>0</v>
      </c>
      <c r="S55" s="178">
        <v>0</v>
      </c>
      <c r="T55" s="178"/>
      <c r="U55" s="178">
        <v>0.5417683333333333</v>
      </c>
      <c r="V55" s="178"/>
      <c r="W55" s="178">
        <v>0</v>
      </c>
      <c r="X55" s="188"/>
      <c r="Y55" s="178">
        <v>0</v>
      </c>
      <c r="Z55" s="178">
        <v>0</v>
      </c>
      <c r="AA55" s="178">
        <f t="shared" si="20"/>
        <v>0</v>
      </c>
      <c r="AB55" s="178">
        <f t="shared" si="21"/>
        <v>0.5417683333333333</v>
      </c>
    </row>
    <row r="56" spans="1:28" s="110" customFormat="1" ht="31.5" x14ac:dyDescent="0.25">
      <c r="A56" s="202" t="s">
        <v>358</v>
      </c>
      <c r="B56" s="203" t="str">
        <f>прил.1!B56</f>
        <v xml:space="preserve">ПК для выполнения сложных вычислительных процессов </v>
      </c>
      <c r="C56" s="204" t="s">
        <v>324</v>
      </c>
      <c r="D56" s="205" t="s">
        <v>199</v>
      </c>
      <c r="E56" s="205" t="s">
        <v>199</v>
      </c>
      <c r="F56" s="206">
        <v>2025</v>
      </c>
      <c r="G56" s="206">
        <v>2025</v>
      </c>
      <c r="H56" s="201">
        <v>0</v>
      </c>
      <c r="I56" s="201"/>
      <c r="J56" s="201"/>
      <c r="K56" s="201"/>
      <c r="L56" s="207"/>
      <c r="M56" s="201"/>
      <c r="N56" s="201"/>
      <c r="O56" s="201">
        <v>0</v>
      </c>
      <c r="P56" s="208">
        <v>0</v>
      </c>
      <c r="Q56" s="201">
        <v>0</v>
      </c>
      <c r="R56" s="201">
        <v>0</v>
      </c>
      <c r="S56" s="201">
        <v>0</v>
      </c>
      <c r="T56" s="201"/>
      <c r="U56" s="201"/>
      <c r="V56" s="201"/>
      <c r="W56" s="201">
        <v>0</v>
      </c>
      <c r="X56" s="207"/>
      <c r="Y56" s="201">
        <v>0</v>
      </c>
      <c r="Z56" s="201">
        <v>0</v>
      </c>
      <c r="AA56" s="201">
        <f t="shared" si="20"/>
        <v>0</v>
      </c>
      <c r="AB56" s="201">
        <f t="shared" si="21"/>
        <v>0</v>
      </c>
    </row>
    <row r="57" spans="1:28" ht="47.25" x14ac:dyDescent="0.25">
      <c r="A57" s="142" t="s">
        <v>359</v>
      </c>
      <c r="B57" s="145" t="str">
        <f>прил.1!B57</f>
        <v xml:space="preserve">Лицензия на ПО "Система безопасного управления средой виртуализации Z-Virt" на физический сервер с максимально 2 СРU </v>
      </c>
      <c r="C57" s="216" t="s">
        <v>325</v>
      </c>
      <c r="D57" s="61" t="s">
        <v>199</v>
      </c>
      <c r="E57" s="61" t="s">
        <v>199</v>
      </c>
      <c r="F57" s="217">
        <v>2025</v>
      </c>
      <c r="G57" s="217">
        <v>2025</v>
      </c>
      <c r="H57" s="178">
        <v>0</v>
      </c>
      <c r="I57" s="178">
        <f>IF(прил.1!BK57="НДС",прил.1!K57/1.2,прил.1!K57)</f>
        <v>3.2328000000000001</v>
      </c>
      <c r="J57" s="178">
        <v>0</v>
      </c>
      <c r="K57" s="178">
        <v>0</v>
      </c>
      <c r="L57" s="188">
        <v>0</v>
      </c>
      <c r="M57" s="178">
        <f t="shared" si="19"/>
        <v>3.2328000000000001</v>
      </c>
      <c r="N57" s="178">
        <v>0</v>
      </c>
      <c r="O57" s="178">
        <f>IF(прил.1!BK57="НДС",прил.1!O57/1.2,прил.1!O57)</f>
        <v>3.2328000000000001</v>
      </c>
      <c r="P57" s="186">
        <v>0</v>
      </c>
      <c r="Q57" s="178">
        <v>0</v>
      </c>
      <c r="R57" s="178">
        <v>0</v>
      </c>
      <c r="S57" s="178">
        <v>0</v>
      </c>
      <c r="T57" s="178"/>
      <c r="U57" s="178">
        <v>3.2328000000000001</v>
      </c>
      <c r="V57" s="178"/>
      <c r="W57" s="178">
        <v>0</v>
      </c>
      <c r="X57" s="188"/>
      <c r="Y57" s="178">
        <v>0</v>
      </c>
      <c r="Z57" s="178">
        <v>0</v>
      </c>
      <c r="AA57" s="178">
        <f t="shared" si="20"/>
        <v>0</v>
      </c>
      <c r="AB57" s="178">
        <f t="shared" si="21"/>
        <v>3.2328000000000001</v>
      </c>
    </row>
    <row r="58" spans="1:28" s="110" customFormat="1" ht="31.5" x14ac:dyDescent="0.25">
      <c r="A58" s="202" t="s">
        <v>360</v>
      </c>
      <c r="B58" s="203" t="str">
        <f>прил.1!B58</f>
        <v>ПО TrueConf Enterprise на 200 онлайн пользователей. Бессрочная лицензия</v>
      </c>
      <c r="C58" s="204" t="s">
        <v>326</v>
      </c>
      <c r="D58" s="205" t="s">
        <v>199</v>
      </c>
      <c r="E58" s="205" t="s">
        <v>199</v>
      </c>
      <c r="F58" s="206">
        <v>2025</v>
      </c>
      <c r="G58" s="206">
        <v>2025</v>
      </c>
      <c r="H58" s="201">
        <v>0</v>
      </c>
      <c r="I58" s="201"/>
      <c r="J58" s="201"/>
      <c r="K58" s="201"/>
      <c r="L58" s="207"/>
      <c r="M58" s="201"/>
      <c r="N58" s="201"/>
      <c r="O58" s="201"/>
      <c r="P58" s="208">
        <v>0</v>
      </c>
      <c r="Q58" s="201">
        <v>0</v>
      </c>
      <c r="R58" s="201">
        <v>0</v>
      </c>
      <c r="S58" s="201">
        <v>0</v>
      </c>
      <c r="T58" s="201"/>
      <c r="U58" s="201"/>
      <c r="V58" s="201"/>
      <c r="W58" s="201">
        <v>0</v>
      </c>
      <c r="X58" s="207"/>
      <c r="Y58" s="201">
        <v>0</v>
      </c>
      <c r="Z58" s="201">
        <v>0</v>
      </c>
      <c r="AA58" s="201">
        <f t="shared" si="20"/>
        <v>0</v>
      </c>
      <c r="AB58" s="201">
        <f t="shared" si="21"/>
        <v>0</v>
      </c>
    </row>
    <row r="59" spans="1:28" ht="31.5" x14ac:dyDescent="0.25">
      <c r="A59" s="142" t="s">
        <v>361</v>
      </c>
      <c r="B59" s="145" t="str">
        <f>прил.1!B59</f>
        <v xml:space="preserve">Лицензия на право пользования  программой "Расчеты с поставщиками" ПК "СтекЭнерго" </v>
      </c>
      <c r="C59" s="216" t="s">
        <v>327</v>
      </c>
      <c r="D59" s="61" t="s">
        <v>199</v>
      </c>
      <c r="E59" s="61" t="s">
        <v>199</v>
      </c>
      <c r="F59" s="217">
        <v>2025</v>
      </c>
      <c r="G59" s="217">
        <v>2025</v>
      </c>
      <c r="H59" s="178">
        <v>0</v>
      </c>
      <c r="I59" s="178">
        <f>IF(прил.1!BK59="НДС",прил.1!K59/1.2,прил.1!K59)</f>
        <v>0.2</v>
      </c>
      <c r="J59" s="178">
        <v>0</v>
      </c>
      <c r="K59" s="178">
        <v>0</v>
      </c>
      <c r="L59" s="188">
        <v>0</v>
      </c>
      <c r="M59" s="178">
        <f t="shared" si="19"/>
        <v>0.2</v>
      </c>
      <c r="N59" s="178">
        <v>0</v>
      </c>
      <c r="O59" s="178">
        <f>IF(прил.1!BK59="НДС",прил.1!O59/1.2,прил.1!O59)</f>
        <v>0.2</v>
      </c>
      <c r="P59" s="186">
        <v>0</v>
      </c>
      <c r="Q59" s="178">
        <v>0</v>
      </c>
      <c r="R59" s="178">
        <v>0</v>
      </c>
      <c r="S59" s="178">
        <v>0</v>
      </c>
      <c r="T59" s="178"/>
      <c r="U59" s="178">
        <v>0.2</v>
      </c>
      <c r="V59" s="178"/>
      <c r="W59" s="178">
        <v>0</v>
      </c>
      <c r="X59" s="188"/>
      <c r="Y59" s="178">
        <v>0</v>
      </c>
      <c r="Z59" s="178">
        <v>0</v>
      </c>
      <c r="AA59" s="178">
        <f t="shared" si="20"/>
        <v>0</v>
      </c>
      <c r="AB59" s="178">
        <f t="shared" si="21"/>
        <v>0.2</v>
      </c>
    </row>
    <row r="60" spans="1:28" ht="31.5" x14ac:dyDescent="0.25">
      <c r="A60" s="146">
        <v>3</v>
      </c>
      <c r="B60" s="147" t="s">
        <v>102</v>
      </c>
      <c r="C60" s="148"/>
      <c r="D60" s="140"/>
      <c r="E60" s="140"/>
      <c r="F60" s="140"/>
      <c r="G60" s="140"/>
      <c r="H60" s="200">
        <f>H61</f>
        <v>1445.8375940500002</v>
      </c>
      <c r="I60" s="200">
        <f t="shared" ref="I60:AB60" si="23">I61</f>
        <v>1702.7219915866667</v>
      </c>
      <c r="J60" s="200">
        <f t="shared" si="23"/>
        <v>1522.9199568333299</v>
      </c>
      <c r="K60" s="200">
        <f>K61</f>
        <v>1238.8152717833336</v>
      </c>
      <c r="L60" s="200">
        <f t="shared" si="23"/>
        <v>284.10468505</v>
      </c>
      <c r="M60" s="200">
        <f t="shared" si="23"/>
        <v>1798.7501178947177</v>
      </c>
      <c r="N60" s="200">
        <f>N61</f>
        <v>1499.1758898917844</v>
      </c>
      <c r="O60" s="200">
        <f t="shared" si="23"/>
        <v>299.57422800293335</v>
      </c>
      <c r="P60" s="200">
        <f t="shared" si="23"/>
        <v>1124.5008925500001</v>
      </c>
      <c r="Q60" s="200">
        <f>Q61</f>
        <v>1201.5832553333298</v>
      </c>
      <c r="R60" s="200">
        <f t="shared" si="23"/>
        <v>1381.3852900866668</v>
      </c>
      <c r="S60" s="200">
        <f t="shared" si="23"/>
        <v>1477.4134163947178</v>
      </c>
      <c r="T60" s="200">
        <f>T61</f>
        <v>384.05908369166661</v>
      </c>
      <c r="U60" s="200">
        <f t="shared" si="23"/>
        <v>251.97521086166662</v>
      </c>
      <c r="V60" s="200">
        <f t="shared" si="23"/>
        <v>400.13946505000001</v>
      </c>
      <c r="W60" s="200">
        <f>W61</f>
        <v>391.48253</v>
      </c>
      <c r="X60" s="200">
        <f t="shared" si="23"/>
        <v>417.36566904166665</v>
      </c>
      <c r="Y60" s="200">
        <f t="shared" si="23"/>
        <v>408.33793038999994</v>
      </c>
      <c r="Z60" s="200">
        <f>Z61</f>
        <v>424.67142000000001</v>
      </c>
      <c r="AA60" s="200">
        <f t="shared" si="23"/>
        <v>1201.5642177833333</v>
      </c>
      <c r="AB60" s="200">
        <f t="shared" si="23"/>
        <v>1476.4670912516667</v>
      </c>
    </row>
    <row r="61" spans="1:28" ht="31.5" x14ac:dyDescent="0.25">
      <c r="A61" s="130" t="s">
        <v>124</v>
      </c>
      <c r="B61" s="145" t="str">
        <f>прил.1!B61</f>
        <v xml:space="preserve">Оборудование многоквартирных жилых домов интеллектуальной системой учета </v>
      </c>
      <c r="C61" s="263" t="str">
        <f>прил.1!C61</f>
        <v>N_11</v>
      </c>
      <c r="D61" s="248">
        <v>2024</v>
      </c>
      <c r="E61" s="248">
        <v>2027</v>
      </c>
      <c r="F61" s="248">
        <v>2024</v>
      </c>
      <c r="G61" s="248">
        <v>2028</v>
      </c>
      <c r="H61" s="178">
        <v>1445.8375940500002</v>
      </c>
      <c r="I61" s="178">
        <f>SUM(I62:I70)</f>
        <v>1702.7219915866667</v>
      </c>
      <c r="J61" s="178">
        <v>1522.9199568333299</v>
      </c>
      <c r="K61" s="178">
        <f>SUM(K62:K70)</f>
        <v>1238.8152717833336</v>
      </c>
      <c r="L61" s="178">
        <f>SUM(L62:L70)</f>
        <v>284.10468505</v>
      </c>
      <c r="M61" s="178">
        <f>SUM(N61:O61)</f>
        <v>1798.7501178947177</v>
      </c>
      <c r="N61" s="178">
        <f>SUM(N62:N70)</f>
        <v>1499.1758898917844</v>
      </c>
      <c r="O61" s="178">
        <f>SUM(O62:O70)</f>
        <v>299.57422800293335</v>
      </c>
      <c r="P61" s="178">
        <v>1124.5008925500001</v>
      </c>
      <c r="Q61" s="178">
        <v>1201.5832553333298</v>
      </c>
      <c r="R61" s="178">
        <f>SUM(R62:R70)</f>
        <v>1381.3852900866668</v>
      </c>
      <c r="S61" s="178">
        <f>SUM(S62:S70)</f>
        <v>1477.4134163947178</v>
      </c>
      <c r="T61" s="178">
        <v>384.05908369166661</v>
      </c>
      <c r="U61" s="178">
        <f>SUM(U62:U69)</f>
        <v>251.97521086166662</v>
      </c>
      <c r="V61" s="178">
        <v>400.13946505000001</v>
      </c>
      <c r="W61" s="178">
        <v>391.48253</v>
      </c>
      <c r="X61" s="178">
        <v>417.36566904166665</v>
      </c>
      <c r="Y61" s="178">
        <f>SUM(Y62:Y70)</f>
        <v>408.33793038999994</v>
      </c>
      <c r="Z61" s="178">
        <f>SUM(Z62:Z70)</f>
        <v>424.67142000000001</v>
      </c>
      <c r="AA61" s="178">
        <f>T61+V61+X61</f>
        <v>1201.5642177833333</v>
      </c>
      <c r="AB61" s="178">
        <f>U61+W61+Y61+Z61</f>
        <v>1476.4670912516667</v>
      </c>
    </row>
    <row r="62" spans="1:28" x14ac:dyDescent="0.25">
      <c r="A62" s="142" t="s">
        <v>126</v>
      </c>
      <c r="B62" s="145" t="str">
        <f>прил.1!B62</f>
        <v>Электросчетчик однофазный</v>
      </c>
      <c r="C62" s="264"/>
      <c r="D62" s="248"/>
      <c r="E62" s="248"/>
      <c r="F62" s="248"/>
      <c r="G62" s="248"/>
      <c r="H62" s="178">
        <v>1150.58304</v>
      </c>
      <c r="I62" s="178">
        <v>1375.7990400000001</v>
      </c>
      <c r="J62" s="178">
        <v>1223.3239787583334</v>
      </c>
      <c r="K62" s="178">
        <v>1223.3239787583334</v>
      </c>
      <c r="L62" s="178">
        <v>0</v>
      </c>
      <c r="M62" s="178">
        <f t="shared" si="19"/>
        <v>1459.35638784</v>
      </c>
      <c r="N62" s="178">
        <v>1459.35638784</v>
      </c>
      <c r="O62" s="178"/>
      <c r="P62" s="178">
        <v>850.48703999999998</v>
      </c>
      <c r="Q62" s="178">
        <v>923.22797875833339</v>
      </c>
      <c r="R62" s="178">
        <v>1075.7030400000001</v>
      </c>
      <c r="S62" s="178">
        <v>1159.26038784</v>
      </c>
      <c r="T62" s="178">
        <v>299.54386495</v>
      </c>
      <c r="U62" s="178">
        <v>211.89887999999999</v>
      </c>
      <c r="V62" s="178">
        <v>311.88756380833337</v>
      </c>
      <c r="W62" s="178">
        <v>303.34558463999997</v>
      </c>
      <c r="X62" s="178">
        <v>324.58375000000001</v>
      </c>
      <c r="Y62" s="178">
        <v>315.69407999999999</v>
      </c>
      <c r="Z62" s="178">
        <v>328.32184000000001</v>
      </c>
      <c r="AA62" s="178">
        <f>T62+V62+X62</f>
        <v>936.01517875833338</v>
      </c>
      <c r="AB62" s="178">
        <f t="shared" si="21"/>
        <v>1159.26038464</v>
      </c>
    </row>
    <row r="63" spans="1:28" x14ac:dyDescent="0.25">
      <c r="A63" s="130" t="s">
        <v>127</v>
      </c>
      <c r="B63" s="145" t="str">
        <f>прил.1!B63</f>
        <v>Электросчетчик трехфазный</v>
      </c>
      <c r="C63" s="264"/>
      <c r="D63" s="248"/>
      <c r="E63" s="248"/>
      <c r="F63" s="248"/>
      <c r="G63" s="248"/>
      <c r="H63" s="178">
        <v>4.4632649999999998</v>
      </c>
      <c r="I63" s="178">
        <v>10.853224333333332</v>
      </c>
      <c r="J63" s="178">
        <v>4.8602101666666666</v>
      </c>
      <c r="K63" s="178">
        <v>4.8602101666666666</v>
      </c>
      <c r="L63" s="178">
        <v>0</v>
      </c>
      <c r="M63" s="178">
        <f t="shared" si="19"/>
        <v>11.443356074453334</v>
      </c>
      <c r="N63" s="178">
        <v>11.443356074453334</v>
      </c>
      <c r="O63" s="178"/>
      <c r="P63" s="178">
        <v>4.1432599999999997</v>
      </c>
      <c r="Q63" s="178">
        <v>4.5402051666666665</v>
      </c>
      <c r="R63" s="178">
        <v>10.533219333333331</v>
      </c>
      <c r="S63" s="178">
        <v>11.123351074453334</v>
      </c>
      <c r="T63" s="178">
        <v>0.78495950000000003</v>
      </c>
      <c r="U63" s="178">
        <v>5.2599793333333329</v>
      </c>
      <c r="V63" s="178">
        <v>1.6327156666666667</v>
      </c>
      <c r="W63" s="178">
        <v>1.5879985599999999</v>
      </c>
      <c r="X63" s="178">
        <v>2.1225299999999998</v>
      </c>
      <c r="Y63" s="178">
        <v>2.0644</v>
      </c>
      <c r="Z63" s="178">
        <v>2.14697</v>
      </c>
      <c r="AA63" s="178">
        <f t="shared" si="20"/>
        <v>4.5402051666666665</v>
      </c>
      <c r="AB63" s="178">
        <f t="shared" si="21"/>
        <v>11.059347893333332</v>
      </c>
    </row>
    <row r="64" spans="1:28" x14ac:dyDescent="0.25">
      <c r="A64" s="130" t="s">
        <v>128</v>
      </c>
      <c r="B64" s="145" t="str">
        <f>прил.1!B64</f>
        <v xml:space="preserve">Устройство сбора и передачи данных </v>
      </c>
      <c r="C64" s="264"/>
      <c r="D64" s="248"/>
      <c r="E64" s="248"/>
      <c r="F64" s="248"/>
      <c r="G64" s="248"/>
      <c r="H64" s="178">
        <v>5.6432340000000005</v>
      </c>
      <c r="I64" s="178">
        <v>21.253285999999999</v>
      </c>
      <c r="J64" s="178">
        <v>6.1498523583333338</v>
      </c>
      <c r="K64" s="178">
        <v>6.1498523583333338</v>
      </c>
      <c r="L64" s="178">
        <v>0</v>
      </c>
      <c r="M64" s="178">
        <f t="shared" si="19"/>
        <v>21.974365289331196</v>
      </c>
      <c r="N64" s="178">
        <v>21.974365289331196</v>
      </c>
      <c r="O64" s="178"/>
      <c r="P64" s="178">
        <v>5.3160900000000009</v>
      </c>
      <c r="Q64" s="178">
        <v>5.8227083583333341</v>
      </c>
      <c r="R64" s="178">
        <v>20.926141999999999</v>
      </c>
      <c r="S64" s="178">
        <v>21.647221289331195</v>
      </c>
      <c r="T64" s="178">
        <v>0.93743109166666672</v>
      </c>
      <c r="U64" s="178">
        <v>14.21969</v>
      </c>
      <c r="V64" s="178">
        <v>2.3043761000000003</v>
      </c>
      <c r="W64" s="178">
        <v>2.2412635440000002</v>
      </c>
      <c r="X64" s="178">
        <v>2.5809011666666666</v>
      </c>
      <c r="Y64" s="178">
        <v>2.5102199999999999</v>
      </c>
      <c r="Z64" s="178">
        <v>2.6106199999999999</v>
      </c>
      <c r="AA64" s="178">
        <f t="shared" si="20"/>
        <v>5.8227083583333332</v>
      </c>
      <c r="AB64" s="178">
        <f t="shared" si="21"/>
        <v>21.581793544</v>
      </c>
    </row>
    <row r="65" spans="1:34" x14ac:dyDescent="0.25">
      <c r="A65" s="130" t="s">
        <v>129</v>
      </c>
      <c r="B65" s="145" t="str">
        <f>прил.1!B65</f>
        <v>Серверное оборудование</v>
      </c>
      <c r="C65" s="264"/>
      <c r="D65" s="248"/>
      <c r="E65" s="248"/>
      <c r="F65" s="248"/>
      <c r="G65" s="248"/>
      <c r="H65" s="178">
        <v>0</v>
      </c>
      <c r="I65" s="178">
        <v>0</v>
      </c>
      <c r="J65" s="178">
        <v>0</v>
      </c>
      <c r="K65" s="178">
        <v>0</v>
      </c>
      <c r="L65" s="178">
        <v>0</v>
      </c>
      <c r="M65" s="178">
        <f t="shared" si="19"/>
        <v>0</v>
      </c>
      <c r="N65" s="178"/>
      <c r="O65" s="178"/>
      <c r="P65" s="178">
        <v>0</v>
      </c>
      <c r="Q65" s="178">
        <v>0</v>
      </c>
      <c r="R65" s="178">
        <v>0</v>
      </c>
      <c r="S65" s="178">
        <v>0</v>
      </c>
      <c r="T65" s="178">
        <v>0</v>
      </c>
      <c r="U65" s="178">
        <v>0</v>
      </c>
      <c r="V65" s="178">
        <v>0</v>
      </c>
      <c r="W65" s="178">
        <v>0</v>
      </c>
      <c r="X65" s="178">
        <v>0</v>
      </c>
      <c r="Y65" s="178">
        <v>0</v>
      </c>
      <c r="Z65" s="178">
        <v>0</v>
      </c>
      <c r="AA65" s="178">
        <f t="shared" si="20"/>
        <v>0</v>
      </c>
      <c r="AB65" s="178">
        <f t="shared" si="21"/>
        <v>0</v>
      </c>
    </row>
    <row r="66" spans="1:34" x14ac:dyDescent="0.25">
      <c r="A66" s="130" t="s">
        <v>130</v>
      </c>
      <c r="B66" s="145" t="str">
        <f>прил.1!B66</f>
        <v>ПИР (отдельной строкой)</v>
      </c>
      <c r="C66" s="264"/>
      <c r="D66" s="248"/>
      <c r="E66" s="248"/>
      <c r="F66" s="248"/>
      <c r="G66" s="248"/>
      <c r="H66" s="178">
        <v>0.68250104999999994</v>
      </c>
      <c r="I66" s="178">
        <v>2.3841340450000001</v>
      </c>
      <c r="J66" s="178">
        <v>0.69225104999999998</v>
      </c>
      <c r="K66" s="178">
        <v>0</v>
      </c>
      <c r="L66" s="178">
        <v>0.69225104999999998</v>
      </c>
      <c r="M66" s="178">
        <f t="shared" si="19"/>
        <v>2.4193501745999999</v>
      </c>
      <c r="N66" s="178"/>
      <c r="O66" s="178">
        <v>2.4193501745999999</v>
      </c>
      <c r="P66" s="178">
        <v>0.65462062999999993</v>
      </c>
      <c r="Q66" s="178">
        <v>0.66437062999999996</v>
      </c>
      <c r="R66" s="178">
        <v>2.3562536249999999</v>
      </c>
      <c r="S66" s="178">
        <v>2.3914697546000001</v>
      </c>
      <c r="T66" s="178">
        <v>9.7500149999999994E-2</v>
      </c>
      <c r="U66" s="178">
        <v>1.5600024000000001</v>
      </c>
      <c r="V66" s="178">
        <v>0.30875047499999997</v>
      </c>
      <c r="W66" s="178">
        <v>0.30875047499999997</v>
      </c>
      <c r="X66" s="178">
        <v>0.253500375</v>
      </c>
      <c r="Y66" s="178">
        <v>0.25350038999999996</v>
      </c>
      <c r="Z66" s="178">
        <v>0.26363999999999999</v>
      </c>
      <c r="AA66" s="178">
        <f t="shared" si="20"/>
        <v>0.65975099999999998</v>
      </c>
      <c r="AB66" s="178">
        <f t="shared" si="21"/>
        <v>2.3858932650000004</v>
      </c>
    </row>
    <row r="67" spans="1:34" x14ac:dyDescent="0.25">
      <c r="A67" s="130" t="s">
        <v>131</v>
      </c>
      <c r="B67" s="145" t="str">
        <f>прил.1!B67</f>
        <v>Материалы (отдельной строкой)</v>
      </c>
      <c r="C67" s="264"/>
      <c r="D67" s="248"/>
      <c r="E67" s="248"/>
      <c r="F67" s="248"/>
      <c r="G67" s="248"/>
      <c r="H67" s="178">
        <v>0</v>
      </c>
      <c r="I67" s="178">
        <v>0</v>
      </c>
      <c r="J67" s="178">
        <v>0</v>
      </c>
      <c r="K67" s="178">
        <v>0</v>
      </c>
      <c r="L67" s="178">
        <v>0</v>
      </c>
      <c r="M67" s="178">
        <f t="shared" si="19"/>
        <v>0</v>
      </c>
      <c r="N67" s="178"/>
      <c r="O67" s="178"/>
      <c r="P67" s="178">
        <v>0</v>
      </c>
      <c r="Q67" s="178">
        <v>0</v>
      </c>
      <c r="R67" s="178">
        <v>0</v>
      </c>
      <c r="S67" s="178">
        <v>0</v>
      </c>
      <c r="T67" s="178">
        <v>0</v>
      </c>
      <c r="U67" s="178">
        <v>0</v>
      </c>
      <c r="V67" s="178">
        <v>0</v>
      </c>
      <c r="W67" s="178">
        <v>0</v>
      </c>
      <c r="X67" s="178">
        <v>0</v>
      </c>
      <c r="Y67" s="178">
        <v>0</v>
      </c>
      <c r="Z67" s="178">
        <v>0</v>
      </c>
      <c r="AA67" s="178">
        <f t="shared" si="20"/>
        <v>0</v>
      </c>
      <c r="AB67" s="178">
        <f t="shared" si="21"/>
        <v>0</v>
      </c>
    </row>
    <row r="68" spans="1:34" x14ac:dyDescent="0.25">
      <c r="A68" s="130" t="s">
        <v>132</v>
      </c>
      <c r="B68" s="145" t="str">
        <f>прил.1!B68</f>
        <v>СМР, ПНР (монтажные работы)</v>
      </c>
      <c r="C68" s="264"/>
      <c r="D68" s="248"/>
      <c r="E68" s="248"/>
      <c r="F68" s="248"/>
      <c r="G68" s="248"/>
      <c r="H68" s="178">
        <v>280.04755399999993</v>
      </c>
      <c r="I68" s="178">
        <v>286.87483156833321</v>
      </c>
      <c r="J68" s="178">
        <v>283.41243400000002</v>
      </c>
      <c r="K68" s="178">
        <v>0</v>
      </c>
      <c r="L68" s="178">
        <v>283.41243400000002</v>
      </c>
      <c r="M68" s="178">
        <f t="shared" si="19"/>
        <v>297.15487782833333</v>
      </c>
      <c r="N68" s="178"/>
      <c r="O68" s="178">
        <v>297.15487782833333</v>
      </c>
      <c r="P68" s="178">
        <v>263.28435755999993</v>
      </c>
      <c r="Q68" s="178">
        <v>266.64923756000002</v>
      </c>
      <c r="R68" s="178">
        <v>270.11163512833321</v>
      </c>
      <c r="S68" s="178">
        <v>280.39168138833332</v>
      </c>
      <c r="T68" s="178">
        <v>82.570288000000005</v>
      </c>
      <c r="U68" s="178">
        <v>18.121659128333334</v>
      </c>
      <c r="V68" s="178">
        <v>83.745975999999999</v>
      </c>
      <c r="W68" s="178">
        <v>83.745975999999999</v>
      </c>
      <c r="X68" s="178">
        <v>87.486879999999999</v>
      </c>
      <c r="Y68" s="178">
        <v>87.486879999999999</v>
      </c>
      <c r="Z68" s="178">
        <v>90.986350000000002</v>
      </c>
      <c r="AA68" s="178">
        <f t="shared" si="20"/>
        <v>253.80314399999997</v>
      </c>
      <c r="AB68" s="178">
        <f t="shared" si="21"/>
        <v>280.34086512833335</v>
      </c>
    </row>
    <row r="69" spans="1:34" x14ac:dyDescent="0.25">
      <c r="A69" s="130" t="s">
        <v>133</v>
      </c>
      <c r="B69" s="145" t="str">
        <f>прил.1!B69</f>
        <v>Трансформатор тока</v>
      </c>
      <c r="C69" s="264"/>
      <c r="D69" s="248"/>
      <c r="E69" s="248"/>
      <c r="F69" s="248"/>
      <c r="G69" s="248"/>
      <c r="H69" s="178">
        <v>0.70800000000000018</v>
      </c>
      <c r="I69" s="178">
        <v>1.7712256400000002</v>
      </c>
      <c r="J69" s="178">
        <v>0.77123050000000004</v>
      </c>
      <c r="K69" s="178">
        <v>0.77123050000000004</v>
      </c>
      <c r="L69" s="178">
        <v>0</v>
      </c>
      <c r="M69" s="178">
        <f t="shared" si="19"/>
        <v>1.858280688</v>
      </c>
      <c r="N69" s="178">
        <v>1.858280688</v>
      </c>
      <c r="O69" s="178"/>
      <c r="P69" s="178">
        <v>0.69177436000000014</v>
      </c>
      <c r="Q69" s="178">
        <v>0.75500486</v>
      </c>
      <c r="R69" s="178">
        <v>1.7550000000000001</v>
      </c>
      <c r="S69" s="178">
        <v>1.8420550479999998</v>
      </c>
      <c r="T69" s="178">
        <v>0.12503999999999998</v>
      </c>
      <c r="U69" s="178">
        <v>0.91500000000000004</v>
      </c>
      <c r="V69" s="178">
        <v>0.26008300000000001</v>
      </c>
      <c r="W69" s="178">
        <v>0.25296000000000002</v>
      </c>
      <c r="X69" s="178">
        <v>0.33810750000000001</v>
      </c>
      <c r="Y69" s="178">
        <v>0.32884999999999998</v>
      </c>
      <c r="Z69" s="178">
        <v>0.34200000000000003</v>
      </c>
      <c r="AA69" s="178">
        <f t="shared" si="20"/>
        <v>0.7232305</v>
      </c>
      <c r="AB69" s="178">
        <f t="shared" si="21"/>
        <v>1.8388100000000001</v>
      </c>
    </row>
    <row r="70" spans="1:34" x14ac:dyDescent="0.25">
      <c r="A70" s="130" t="s">
        <v>133</v>
      </c>
      <c r="B70" s="145" t="str">
        <f>прил.1!B70</f>
        <v>Прочее (переносной поверочный комплекс)</v>
      </c>
      <c r="C70" s="265"/>
      <c r="D70" s="248"/>
      <c r="E70" s="248"/>
      <c r="F70" s="248"/>
      <c r="G70" s="248"/>
      <c r="H70" s="178">
        <v>3.71</v>
      </c>
      <c r="I70" s="178">
        <v>3.7862499999999999</v>
      </c>
      <c r="J70" s="178">
        <v>3.71</v>
      </c>
      <c r="K70" s="178">
        <v>3.71</v>
      </c>
      <c r="L70" s="178">
        <v>0</v>
      </c>
      <c r="M70" s="178">
        <f t="shared" si="19"/>
        <v>4.5434999999999999</v>
      </c>
      <c r="N70" s="178">
        <v>4.5434999999999999</v>
      </c>
      <c r="O70" s="178"/>
      <c r="P70" s="178">
        <v>-7.6249999999999929E-2</v>
      </c>
      <c r="Q70" s="178">
        <v>-7.6249999999999929E-2</v>
      </c>
      <c r="R70" s="178">
        <v>0</v>
      </c>
      <c r="S70" s="178">
        <v>0.75724999999999998</v>
      </c>
      <c r="T70" s="178">
        <v>0</v>
      </c>
      <c r="U70" s="178">
        <v>0</v>
      </c>
      <c r="V70" s="178">
        <v>0</v>
      </c>
      <c r="W70" s="178">
        <v>0</v>
      </c>
      <c r="X70" s="178">
        <v>0</v>
      </c>
      <c r="Y70" s="178">
        <v>0</v>
      </c>
      <c r="Z70" s="178">
        <v>0</v>
      </c>
      <c r="AA70" s="178">
        <f t="shared" si="20"/>
        <v>0</v>
      </c>
      <c r="AB70" s="178">
        <f t="shared" si="21"/>
        <v>0</v>
      </c>
    </row>
    <row r="71" spans="1:34" s="222" customFormat="1" x14ac:dyDescent="0.25">
      <c r="A71" s="139"/>
      <c r="B71" s="136" t="s">
        <v>75</v>
      </c>
      <c r="C71" s="136"/>
      <c r="D71" s="136"/>
      <c r="E71" s="140"/>
      <c r="F71" s="140"/>
      <c r="G71" s="140"/>
      <c r="H71" s="200">
        <f>H60+H40+H13</f>
        <v>1642.5644652784201</v>
      </c>
      <c r="I71" s="200">
        <f t="shared" ref="I71:AB71" si="24">I60+I40+I13</f>
        <v>2067.7458136022692</v>
      </c>
      <c r="J71" s="200">
        <f t="shared" si="24"/>
        <v>1726.6811003149965</v>
      </c>
      <c r="K71" s="200">
        <f t="shared" si="24"/>
        <v>1361.0238560348926</v>
      </c>
      <c r="L71" s="200">
        <f t="shared" si="24"/>
        <v>365.6572442801077</v>
      </c>
      <c r="M71" s="200">
        <f t="shared" si="24"/>
        <v>2171.6067714114297</v>
      </c>
      <c r="N71" s="200">
        <f t="shared" si="24"/>
        <v>1600.1163354077494</v>
      </c>
      <c r="O71" s="200">
        <f t="shared" si="24"/>
        <v>571.49043600368054</v>
      </c>
      <c r="P71" s="200">
        <f t="shared" si="24"/>
        <v>1234.5686052879739</v>
      </c>
      <c r="Q71" s="200">
        <f t="shared" si="24"/>
        <v>1316.5231853233297</v>
      </c>
      <c r="R71" s="200">
        <f t="shared" si="24"/>
        <v>1441.1815409200001</v>
      </c>
      <c r="S71" s="200">
        <f t="shared" si="24"/>
        <v>1537.2096725415975</v>
      </c>
      <c r="T71" s="200">
        <f t="shared" si="24"/>
        <v>543.75536046333332</v>
      </c>
      <c r="U71" s="200">
        <f>U60+U40+U13</f>
        <v>458.40762151761902</v>
      </c>
      <c r="V71" s="200">
        <f t="shared" si="24"/>
        <v>407.01836876167999</v>
      </c>
      <c r="W71" s="200">
        <f t="shared" si="24"/>
        <v>425.82132665965003</v>
      </c>
      <c r="X71" s="200">
        <f t="shared" si="24"/>
        <v>417.36566904166665</v>
      </c>
      <c r="Y71" s="200">
        <f t="shared" si="24"/>
        <v>471.63313500350927</v>
      </c>
      <c r="Z71" s="200">
        <f t="shared" si="24"/>
        <v>454.80356799902484</v>
      </c>
      <c r="AA71" s="200">
        <f t="shared" si="24"/>
        <v>1368.13939826668</v>
      </c>
      <c r="AB71" s="200">
        <f t="shared" si="24"/>
        <v>1810.6656511798033</v>
      </c>
      <c r="AC71" s="220"/>
      <c r="AD71" s="221"/>
      <c r="AE71" s="121"/>
      <c r="AF71" s="121"/>
      <c r="AG71" s="121"/>
      <c r="AH71" s="121"/>
    </row>
    <row r="72" spans="1:34" x14ac:dyDescent="0.25">
      <c r="A72" s="14"/>
      <c r="B72" s="15"/>
      <c r="C72" s="223"/>
      <c r="D72" s="223"/>
      <c r="E72" s="223"/>
      <c r="F72" s="223"/>
      <c r="G72" s="223"/>
      <c r="H72" s="223"/>
      <c r="I72" s="223"/>
      <c r="J72" s="223"/>
      <c r="K72" s="223"/>
      <c r="L72" s="223"/>
      <c r="M72" s="223"/>
      <c r="N72" s="223"/>
      <c r="O72" s="223"/>
      <c r="P72" s="224"/>
      <c r="Q72" s="225"/>
      <c r="R72" s="226"/>
      <c r="S72" s="223"/>
      <c r="T72" s="225"/>
      <c r="U72" s="225"/>
      <c r="V72" s="223"/>
      <c r="W72" s="223"/>
      <c r="X72" s="225"/>
      <c r="Y72" s="225"/>
      <c r="Z72" s="225"/>
      <c r="AA72" s="225"/>
      <c r="AB72" s="225"/>
    </row>
    <row r="73" spans="1:34" x14ac:dyDescent="0.25">
      <c r="A73" s="87" t="s">
        <v>290</v>
      </c>
      <c r="B73" s="88"/>
      <c r="C73" s="227"/>
      <c r="D73" s="227"/>
      <c r="E73" s="227"/>
      <c r="F73" s="227"/>
      <c r="G73" s="227"/>
      <c r="H73" s="227"/>
      <c r="I73" s="227"/>
      <c r="J73" s="227"/>
      <c r="K73" s="227"/>
      <c r="L73" s="227"/>
      <c r="M73" s="227"/>
      <c r="N73" s="227"/>
      <c r="O73" s="227"/>
      <c r="P73" s="228"/>
      <c r="Q73" s="227"/>
      <c r="R73" s="228"/>
      <c r="S73" s="227"/>
      <c r="T73" s="227"/>
      <c r="U73" s="227"/>
      <c r="V73" s="227"/>
      <c r="W73" s="227"/>
      <c r="X73" s="227"/>
      <c r="Y73" s="227"/>
      <c r="Z73" s="227"/>
      <c r="AA73" s="227"/>
      <c r="AB73" s="227"/>
    </row>
    <row r="74" spans="1:34" x14ac:dyDescent="0.25">
      <c r="A74" s="87" t="s">
        <v>291</v>
      </c>
      <c r="B74" s="88"/>
      <c r="C74" s="227"/>
      <c r="D74" s="227"/>
      <c r="E74" s="227"/>
      <c r="F74" s="227"/>
      <c r="G74" s="227"/>
      <c r="H74" s="227"/>
      <c r="I74" s="227"/>
      <c r="J74" s="227"/>
      <c r="K74" s="227"/>
      <c r="L74" s="227"/>
      <c r="M74" s="227"/>
      <c r="N74" s="227"/>
      <c r="O74" s="227"/>
      <c r="P74" s="228"/>
      <c r="Q74" s="227"/>
      <c r="R74" s="228"/>
      <c r="S74" s="227"/>
      <c r="T74" s="227"/>
      <c r="U74" s="227"/>
      <c r="V74" s="227"/>
      <c r="W74" s="227"/>
      <c r="X74" s="227"/>
      <c r="Y74" s="227"/>
      <c r="Z74" s="227"/>
      <c r="AA74" s="227"/>
      <c r="AB74" s="227"/>
    </row>
    <row r="75" spans="1:34" ht="30.75" customHeight="1" x14ac:dyDescent="0.25">
      <c r="A75" s="273" t="s">
        <v>292</v>
      </c>
      <c r="B75" s="273"/>
      <c r="C75" s="273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</row>
    <row r="76" spans="1:34" x14ac:dyDescent="0.25">
      <c r="A76" s="87" t="s">
        <v>276</v>
      </c>
      <c r="B76" s="88"/>
      <c r="C76" s="227"/>
      <c r="D76" s="227"/>
      <c r="E76" s="227"/>
      <c r="F76" s="227"/>
      <c r="G76" s="227"/>
      <c r="H76" s="227"/>
      <c r="I76" s="227"/>
      <c r="J76" s="227"/>
      <c r="K76" s="227"/>
      <c r="L76" s="227"/>
      <c r="M76" s="227"/>
      <c r="N76" s="227"/>
      <c r="O76" s="227"/>
      <c r="P76" s="228"/>
      <c r="Q76" s="227"/>
      <c r="R76" s="228"/>
      <c r="S76" s="227"/>
      <c r="T76" s="227"/>
      <c r="U76" s="227"/>
      <c r="V76" s="227"/>
      <c r="W76" s="227"/>
      <c r="X76" s="227"/>
      <c r="Y76" s="227"/>
      <c r="Z76" s="227"/>
      <c r="AA76" s="227"/>
      <c r="AB76" s="227"/>
    </row>
    <row r="77" spans="1:34" x14ac:dyDescent="0.25">
      <c r="A77" s="87" t="s">
        <v>293</v>
      </c>
      <c r="B77" s="88"/>
      <c r="C77" s="227"/>
      <c r="D77" s="227"/>
      <c r="E77" s="227"/>
      <c r="F77" s="227"/>
      <c r="G77" s="227"/>
      <c r="H77" s="227"/>
      <c r="I77" s="227"/>
      <c r="J77" s="227"/>
      <c r="K77" s="227"/>
      <c r="L77" s="227"/>
      <c r="M77" s="227"/>
      <c r="N77" s="227"/>
      <c r="O77" s="227"/>
      <c r="P77" s="228"/>
      <c r="Q77" s="227"/>
      <c r="R77" s="228"/>
      <c r="S77" s="227"/>
      <c r="T77" s="227"/>
      <c r="U77" s="227"/>
      <c r="V77" s="227"/>
      <c r="W77" s="227"/>
      <c r="X77" s="227"/>
      <c r="Y77" s="227"/>
      <c r="Z77" s="227"/>
      <c r="AA77" s="227"/>
      <c r="AB77" s="227"/>
    </row>
    <row r="78" spans="1:34" x14ac:dyDescent="0.25">
      <c r="A78" s="87" t="s">
        <v>294</v>
      </c>
      <c r="B78" s="88"/>
      <c r="C78" s="227"/>
      <c r="D78" s="227"/>
      <c r="E78" s="227"/>
      <c r="F78" s="227"/>
      <c r="G78" s="227"/>
      <c r="H78" s="227"/>
      <c r="I78" s="227"/>
      <c r="J78" s="227"/>
      <c r="K78" s="227"/>
      <c r="L78" s="227"/>
      <c r="M78" s="227"/>
      <c r="N78" s="227"/>
      <c r="O78" s="227"/>
      <c r="P78" s="228"/>
      <c r="Q78" s="227"/>
      <c r="R78" s="228"/>
      <c r="S78" s="227"/>
      <c r="T78" s="227"/>
      <c r="U78" s="227"/>
      <c r="V78" s="227"/>
      <c r="W78" s="227"/>
      <c r="X78" s="227"/>
      <c r="Y78" s="227"/>
      <c r="Z78" s="227"/>
      <c r="AA78" s="227"/>
      <c r="AB78" s="227"/>
    </row>
    <row r="79" spans="1:34" x14ac:dyDescent="0.25">
      <c r="A79" s="14"/>
      <c r="B79" s="15"/>
      <c r="C79" s="223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6"/>
      <c r="Q79" s="223"/>
      <c r="R79" s="226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</row>
    <row r="80" spans="1:34" ht="18.75" x14ac:dyDescent="0.3">
      <c r="A80" s="14"/>
      <c r="B80" s="168" t="s">
        <v>154</v>
      </c>
      <c r="C80" s="168"/>
      <c r="D80" s="168"/>
      <c r="E80" s="168"/>
      <c r="F80" s="168"/>
      <c r="G80" s="168"/>
      <c r="H80" s="168"/>
      <c r="I80" s="168"/>
      <c r="J80" s="169"/>
      <c r="K80" s="223"/>
      <c r="L80" s="223"/>
      <c r="M80" s="223"/>
      <c r="N80" s="223"/>
      <c r="O80" s="223"/>
      <c r="P80" s="226"/>
      <c r="Q80" s="223"/>
      <c r="R80" s="226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</row>
    <row r="81" spans="1:28" ht="18.75" x14ac:dyDescent="0.3">
      <c r="A81" s="14"/>
      <c r="B81" s="229" t="s">
        <v>155</v>
      </c>
      <c r="C81" s="229"/>
      <c r="D81" s="229"/>
      <c r="E81" s="229"/>
      <c r="F81" s="229"/>
      <c r="G81" s="229"/>
      <c r="H81" s="229"/>
      <c r="I81" s="272" t="s">
        <v>156</v>
      </c>
      <c r="J81" s="272"/>
      <c r="K81" s="223"/>
      <c r="L81" s="223"/>
      <c r="M81" s="223"/>
      <c r="N81" s="223"/>
      <c r="O81" s="223"/>
      <c r="P81" s="226"/>
      <c r="Q81" s="223"/>
      <c r="R81" s="226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</row>
    <row r="82" spans="1:28" x14ac:dyDescent="0.25">
      <c r="A82" s="14"/>
      <c r="B82" s="15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6"/>
      <c r="Q82" s="223"/>
      <c r="R82" s="226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</row>
    <row r="83" spans="1:28" x14ac:dyDescent="0.25">
      <c r="A83" s="14"/>
      <c r="B83" s="15"/>
      <c r="C83" s="223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6"/>
      <c r="Q83" s="223"/>
      <c r="R83" s="226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</row>
    <row r="84" spans="1:28" x14ac:dyDescent="0.25">
      <c r="A84" s="14"/>
      <c r="B84" s="15"/>
      <c r="C84" s="223"/>
      <c r="D84" s="223"/>
      <c r="E84" s="223"/>
      <c r="F84" s="223"/>
      <c r="G84" s="223"/>
      <c r="H84" s="230"/>
      <c r="I84" s="223"/>
      <c r="J84" s="230"/>
      <c r="K84" s="223"/>
      <c r="L84" s="223"/>
      <c r="M84" s="230"/>
      <c r="N84" s="223"/>
      <c r="O84" s="230"/>
      <c r="P84" s="226"/>
      <c r="Q84" s="230"/>
      <c r="R84" s="226"/>
      <c r="S84" s="230"/>
      <c r="T84" s="230"/>
      <c r="U84" s="230"/>
      <c r="V84" s="230"/>
      <c r="W84" s="230"/>
      <c r="X84" s="230"/>
      <c r="Y84" s="230"/>
      <c r="Z84" s="231"/>
      <c r="AA84" s="230"/>
      <c r="AB84" s="230"/>
    </row>
    <row r="85" spans="1:28" x14ac:dyDescent="0.25">
      <c r="A85" s="14"/>
      <c r="B85" s="15"/>
      <c r="C85" s="223"/>
      <c r="D85" s="223"/>
      <c r="E85" s="223"/>
      <c r="F85" s="223"/>
      <c r="G85" s="223"/>
      <c r="H85" s="230"/>
      <c r="I85" s="223"/>
      <c r="J85" s="230"/>
      <c r="K85" s="223"/>
      <c r="L85" s="223"/>
      <c r="M85" s="223"/>
      <c r="N85" s="223"/>
      <c r="O85" s="223"/>
      <c r="P85" s="226"/>
      <c r="Q85" s="223"/>
      <c r="R85" s="226"/>
      <c r="S85" s="223"/>
      <c r="T85" s="230"/>
      <c r="U85" s="223"/>
      <c r="V85" s="230"/>
      <c r="W85" s="223"/>
      <c r="X85" s="230"/>
      <c r="Y85" s="223"/>
      <c r="Z85" s="223"/>
      <c r="AA85" s="223"/>
      <c r="AB85" s="223"/>
    </row>
    <row r="86" spans="1:28" x14ac:dyDescent="0.25">
      <c r="A86" s="14"/>
      <c r="B86" s="15"/>
      <c r="C86" s="223"/>
      <c r="D86" s="223"/>
      <c r="E86" s="223"/>
      <c r="F86" s="223"/>
      <c r="G86" s="223"/>
      <c r="H86" s="230"/>
      <c r="I86" s="223"/>
      <c r="J86" s="230"/>
      <c r="K86" s="223"/>
      <c r="L86" s="223"/>
      <c r="M86" s="223"/>
      <c r="N86" s="223"/>
      <c r="O86" s="223"/>
      <c r="P86" s="226"/>
      <c r="Q86" s="223"/>
      <c r="R86" s="226"/>
      <c r="S86" s="223"/>
      <c r="T86" s="230"/>
      <c r="U86" s="223"/>
      <c r="V86" s="230"/>
      <c r="W86" s="230"/>
      <c r="X86" s="230"/>
      <c r="Y86" s="223"/>
      <c r="Z86" s="223"/>
      <c r="AA86" s="223"/>
      <c r="AB86" s="223"/>
    </row>
    <row r="87" spans="1:28" x14ac:dyDescent="0.25">
      <c r="A87" s="14"/>
      <c r="B87" s="15"/>
      <c r="C87" s="223"/>
      <c r="D87" s="223"/>
      <c r="E87" s="223"/>
      <c r="F87" s="223"/>
      <c r="G87" s="223"/>
      <c r="H87" s="223"/>
      <c r="I87" s="223"/>
      <c r="J87" s="223"/>
      <c r="K87" s="223"/>
      <c r="L87" s="223"/>
      <c r="M87" s="223"/>
      <c r="N87" s="223"/>
      <c r="O87" s="223"/>
      <c r="P87" s="226"/>
      <c r="Q87" s="223"/>
      <c r="R87" s="226"/>
      <c r="S87" s="223"/>
      <c r="T87" s="223"/>
      <c r="U87" s="230"/>
      <c r="V87" s="223"/>
      <c r="W87" s="223"/>
      <c r="X87" s="223"/>
      <c r="Y87" s="223"/>
      <c r="Z87" s="223"/>
      <c r="AA87" s="223"/>
      <c r="AB87" s="223"/>
    </row>
    <row r="88" spans="1:28" x14ac:dyDescent="0.25">
      <c r="A88" s="14"/>
      <c r="B88" s="15"/>
      <c r="C88" s="223"/>
      <c r="D88" s="223"/>
      <c r="E88" s="223"/>
      <c r="F88" s="223"/>
      <c r="G88" s="223"/>
      <c r="H88" s="223"/>
      <c r="I88" s="223"/>
      <c r="J88" s="223"/>
      <c r="K88" s="223"/>
      <c r="L88" s="223"/>
      <c r="M88" s="223"/>
      <c r="N88" s="223"/>
      <c r="O88" s="223"/>
      <c r="P88" s="226"/>
      <c r="Q88" s="223"/>
      <c r="R88" s="226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</row>
    <row r="89" spans="1:28" x14ac:dyDescent="0.25">
      <c r="A89" s="14"/>
      <c r="B89" s="15"/>
      <c r="C89" s="223"/>
      <c r="D89" s="223"/>
      <c r="E89" s="223"/>
      <c r="F89" s="223"/>
      <c r="G89" s="223"/>
      <c r="H89" s="223"/>
      <c r="I89" s="223"/>
      <c r="J89" s="223"/>
      <c r="K89" s="223"/>
      <c r="L89" s="223"/>
      <c r="M89" s="223"/>
      <c r="N89" s="223"/>
      <c r="O89" s="223"/>
      <c r="P89" s="226"/>
      <c r="Q89" s="223"/>
      <c r="R89" s="226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</row>
    <row r="90" spans="1:28" x14ac:dyDescent="0.25">
      <c r="A90" s="14"/>
      <c r="B90" s="15"/>
      <c r="C90" s="223"/>
      <c r="D90" s="223"/>
      <c r="E90" s="223"/>
      <c r="F90" s="223"/>
      <c r="G90" s="223"/>
      <c r="H90" s="223"/>
      <c r="I90" s="223"/>
      <c r="J90" s="223"/>
      <c r="K90" s="223"/>
      <c r="L90" s="223"/>
      <c r="M90" s="223"/>
      <c r="N90" s="223"/>
      <c r="O90" s="223"/>
      <c r="P90" s="226"/>
      <c r="Q90" s="223"/>
      <c r="R90" s="226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</row>
    <row r="91" spans="1:28" x14ac:dyDescent="0.25">
      <c r="A91" s="14"/>
      <c r="B91" s="15"/>
      <c r="C91" s="223"/>
      <c r="D91" s="223"/>
      <c r="E91" s="223"/>
      <c r="F91" s="223"/>
      <c r="G91" s="223"/>
      <c r="H91" s="223"/>
      <c r="I91" s="223"/>
      <c r="J91" s="223"/>
      <c r="K91" s="223"/>
      <c r="L91" s="223"/>
      <c r="M91" s="223"/>
      <c r="N91" s="223"/>
      <c r="O91" s="223"/>
      <c r="P91" s="226"/>
      <c r="Q91" s="223"/>
      <c r="R91" s="226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</row>
    <row r="92" spans="1:28" x14ac:dyDescent="0.25">
      <c r="A92" s="14"/>
      <c r="B92" s="15"/>
      <c r="C92" s="223"/>
      <c r="D92" s="223"/>
      <c r="E92" s="223"/>
      <c r="F92" s="223"/>
      <c r="G92" s="223"/>
      <c r="H92" s="223"/>
      <c r="I92" s="223"/>
      <c r="J92" s="223"/>
      <c r="K92" s="223"/>
      <c r="L92" s="223"/>
      <c r="M92" s="223"/>
      <c r="N92" s="223"/>
      <c r="O92" s="223"/>
      <c r="P92" s="226"/>
      <c r="Q92" s="223"/>
      <c r="R92" s="226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</row>
    <row r="93" spans="1:28" x14ac:dyDescent="0.25">
      <c r="A93" s="14"/>
      <c r="B93" s="15"/>
      <c r="C93" s="223"/>
      <c r="D93" s="223"/>
      <c r="E93" s="223"/>
      <c r="F93" s="223"/>
      <c r="G93" s="223"/>
      <c r="H93" s="223"/>
      <c r="I93" s="223"/>
      <c r="J93" s="223"/>
      <c r="K93" s="223"/>
      <c r="L93" s="223"/>
      <c r="M93" s="223"/>
      <c r="N93" s="223"/>
      <c r="O93" s="223"/>
      <c r="P93" s="226"/>
      <c r="Q93" s="223"/>
      <c r="R93" s="226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</row>
    <row r="94" spans="1:28" x14ac:dyDescent="0.25">
      <c r="A94" s="14"/>
      <c r="B94" s="15"/>
      <c r="C94" s="223"/>
      <c r="D94" s="223"/>
      <c r="E94" s="223"/>
      <c r="F94" s="223"/>
      <c r="G94" s="223"/>
      <c r="H94" s="223"/>
      <c r="I94" s="223"/>
      <c r="J94" s="223"/>
      <c r="K94" s="223"/>
      <c r="L94" s="223"/>
      <c r="M94" s="223"/>
      <c r="N94" s="223"/>
      <c r="O94" s="223"/>
      <c r="P94" s="226"/>
      <c r="Q94" s="223"/>
      <c r="R94" s="226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</row>
    <row r="95" spans="1:28" x14ac:dyDescent="0.25">
      <c r="A95" s="14"/>
      <c r="B95" s="15"/>
      <c r="C95" s="223"/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6"/>
      <c r="Q95" s="223"/>
      <c r="R95" s="226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</row>
    <row r="96" spans="1:28" x14ac:dyDescent="0.25">
      <c r="A96" s="14"/>
      <c r="B96" s="15"/>
      <c r="C96" s="223"/>
      <c r="D96" s="223"/>
      <c r="E96" s="223"/>
      <c r="F96" s="223"/>
      <c r="G96" s="223"/>
      <c r="H96" s="223"/>
      <c r="I96" s="223"/>
      <c r="J96" s="223"/>
      <c r="K96" s="223"/>
      <c r="L96" s="223"/>
      <c r="M96" s="223"/>
      <c r="N96" s="223"/>
      <c r="O96" s="223"/>
      <c r="P96" s="226"/>
      <c r="Q96" s="223"/>
      <c r="R96" s="226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</row>
    <row r="97" spans="1:28" x14ac:dyDescent="0.25">
      <c r="A97" s="14"/>
      <c r="B97" s="15"/>
      <c r="C97" s="223"/>
      <c r="D97" s="223"/>
      <c r="E97" s="223"/>
      <c r="F97" s="223"/>
      <c r="G97" s="223"/>
      <c r="H97" s="223"/>
      <c r="I97" s="223"/>
      <c r="J97" s="223"/>
      <c r="K97" s="223"/>
      <c r="L97" s="223"/>
      <c r="M97" s="223"/>
      <c r="N97" s="223"/>
      <c r="O97" s="223"/>
      <c r="P97" s="226"/>
      <c r="Q97" s="223"/>
      <c r="R97" s="226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</row>
    <row r="98" spans="1:28" x14ac:dyDescent="0.25">
      <c r="A98" s="14"/>
      <c r="B98" s="15"/>
      <c r="C98" s="223"/>
      <c r="D98" s="223"/>
      <c r="E98" s="223"/>
      <c r="F98" s="223"/>
      <c r="G98" s="223"/>
      <c r="H98" s="223"/>
      <c r="I98" s="223"/>
      <c r="J98" s="223"/>
      <c r="K98" s="223"/>
      <c r="L98" s="223"/>
      <c r="M98" s="223"/>
      <c r="N98" s="223"/>
      <c r="O98" s="223"/>
      <c r="P98" s="226"/>
      <c r="Q98" s="223"/>
      <c r="R98" s="226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</row>
    <row r="99" spans="1:28" x14ac:dyDescent="0.25">
      <c r="A99" s="14"/>
      <c r="B99" s="15"/>
      <c r="C99" s="223"/>
      <c r="D99" s="223"/>
      <c r="E99" s="223"/>
      <c r="F99" s="223"/>
      <c r="G99" s="223"/>
      <c r="H99" s="223"/>
      <c r="I99" s="223"/>
      <c r="J99" s="223"/>
      <c r="K99" s="223"/>
      <c r="L99" s="223"/>
      <c r="M99" s="223"/>
      <c r="N99" s="223"/>
      <c r="O99" s="223"/>
      <c r="P99" s="226"/>
      <c r="Q99" s="223"/>
      <c r="R99" s="226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</row>
    <row r="100" spans="1:28" x14ac:dyDescent="0.25">
      <c r="A100" s="14"/>
      <c r="B100" s="15"/>
      <c r="C100" s="223"/>
      <c r="D100" s="223"/>
      <c r="E100" s="223"/>
      <c r="F100" s="223"/>
      <c r="G100" s="223"/>
      <c r="H100" s="223"/>
      <c r="I100" s="223"/>
      <c r="J100" s="223"/>
      <c r="K100" s="223"/>
      <c r="L100" s="223"/>
      <c r="M100" s="223"/>
      <c r="N100" s="223"/>
      <c r="O100" s="223"/>
      <c r="P100" s="226"/>
      <c r="Q100" s="223"/>
      <c r="R100" s="226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</row>
    <row r="101" spans="1:28" x14ac:dyDescent="0.25">
      <c r="A101" s="14"/>
      <c r="B101" s="15"/>
      <c r="C101" s="223"/>
      <c r="D101" s="223"/>
      <c r="E101" s="223"/>
      <c r="F101" s="223"/>
      <c r="G101" s="223"/>
      <c r="H101" s="223"/>
      <c r="I101" s="223"/>
      <c r="J101" s="223"/>
      <c r="K101" s="223"/>
      <c r="L101" s="223"/>
      <c r="M101" s="223"/>
      <c r="N101" s="223"/>
      <c r="O101" s="223"/>
      <c r="P101" s="226"/>
      <c r="Q101" s="223"/>
      <c r="R101" s="226"/>
      <c r="S101" s="223"/>
      <c r="T101" s="223"/>
      <c r="U101" s="223"/>
      <c r="V101" s="223"/>
      <c r="W101" s="223"/>
      <c r="X101" s="223"/>
      <c r="Y101" s="223"/>
      <c r="Z101" s="223"/>
      <c r="AA101" s="223"/>
      <c r="AB101" s="223"/>
    </row>
    <row r="102" spans="1:28" x14ac:dyDescent="0.25">
      <c r="A102" s="14"/>
      <c r="B102" s="15"/>
      <c r="C102" s="223"/>
      <c r="D102" s="223"/>
      <c r="E102" s="223"/>
      <c r="F102" s="223"/>
      <c r="G102" s="223"/>
      <c r="H102" s="223"/>
      <c r="I102" s="223"/>
      <c r="J102" s="223"/>
      <c r="K102" s="223"/>
      <c r="L102" s="223"/>
      <c r="M102" s="223"/>
      <c r="N102" s="223"/>
      <c r="O102" s="223"/>
      <c r="P102" s="226"/>
      <c r="Q102" s="223"/>
      <c r="R102" s="226"/>
      <c r="S102" s="223"/>
      <c r="T102" s="223"/>
      <c r="U102" s="223"/>
      <c r="V102" s="223"/>
      <c r="W102" s="223"/>
      <c r="X102" s="223"/>
      <c r="Y102" s="223"/>
      <c r="Z102" s="223"/>
      <c r="AA102" s="223"/>
      <c r="AB102" s="223"/>
    </row>
    <row r="103" spans="1:28" x14ac:dyDescent="0.25">
      <c r="A103" s="14"/>
      <c r="B103" s="15"/>
      <c r="C103" s="223"/>
      <c r="D103" s="223"/>
      <c r="E103" s="223"/>
      <c r="F103" s="223"/>
      <c r="G103" s="223"/>
      <c r="H103" s="223"/>
      <c r="I103" s="223"/>
      <c r="J103" s="223"/>
      <c r="K103" s="223"/>
      <c r="L103" s="223"/>
      <c r="M103" s="223"/>
      <c r="N103" s="223"/>
      <c r="O103" s="223"/>
      <c r="P103" s="226"/>
      <c r="Q103" s="223"/>
      <c r="R103" s="226"/>
      <c r="S103" s="223"/>
      <c r="T103" s="223"/>
      <c r="U103" s="223"/>
      <c r="V103" s="223"/>
      <c r="W103" s="223"/>
      <c r="X103" s="223"/>
      <c r="Y103" s="223"/>
      <c r="Z103" s="223"/>
      <c r="AA103" s="223"/>
      <c r="AB103" s="223"/>
    </row>
    <row r="104" spans="1:28" x14ac:dyDescent="0.25">
      <c r="A104" s="14"/>
      <c r="B104" s="15"/>
      <c r="C104" s="223"/>
      <c r="D104" s="223"/>
      <c r="E104" s="223"/>
      <c r="F104" s="223"/>
      <c r="G104" s="223"/>
      <c r="H104" s="223"/>
      <c r="I104" s="223"/>
      <c r="J104" s="223"/>
      <c r="K104" s="223"/>
      <c r="L104" s="223"/>
      <c r="M104" s="223"/>
      <c r="N104" s="223"/>
      <c r="O104" s="223"/>
      <c r="P104" s="226"/>
      <c r="Q104" s="223"/>
      <c r="R104" s="226"/>
      <c r="S104" s="223"/>
      <c r="T104" s="223"/>
      <c r="U104" s="223"/>
      <c r="V104" s="223"/>
      <c r="W104" s="223"/>
      <c r="X104" s="223"/>
      <c r="Y104" s="223"/>
      <c r="Z104" s="223"/>
      <c r="AA104" s="223"/>
      <c r="AB104" s="223"/>
    </row>
    <row r="105" spans="1:28" x14ac:dyDescent="0.25">
      <c r="A105" s="14"/>
      <c r="B105" s="15"/>
      <c r="C105" s="223"/>
      <c r="D105" s="223"/>
      <c r="E105" s="223"/>
      <c r="F105" s="223"/>
      <c r="G105" s="223"/>
      <c r="H105" s="223"/>
      <c r="I105" s="223"/>
      <c r="J105" s="223"/>
      <c r="K105" s="223"/>
      <c r="L105" s="223"/>
      <c r="M105" s="223"/>
      <c r="N105" s="223"/>
      <c r="O105" s="223"/>
      <c r="P105" s="226"/>
      <c r="Q105" s="223"/>
      <c r="R105" s="226"/>
      <c r="S105" s="223"/>
      <c r="T105" s="223"/>
      <c r="U105" s="223"/>
      <c r="V105" s="223"/>
      <c r="W105" s="223"/>
      <c r="X105" s="223"/>
      <c r="Y105" s="223"/>
      <c r="Z105" s="223"/>
      <c r="AA105" s="223"/>
      <c r="AB105" s="223"/>
    </row>
    <row r="106" spans="1:28" x14ac:dyDescent="0.25">
      <c r="A106" s="14"/>
      <c r="B106" s="15"/>
      <c r="C106" s="223"/>
      <c r="D106" s="223"/>
      <c r="E106" s="223"/>
      <c r="F106" s="223"/>
      <c r="G106" s="223"/>
      <c r="H106" s="223"/>
      <c r="I106" s="223"/>
      <c r="J106" s="223"/>
      <c r="K106" s="223"/>
      <c r="L106" s="223"/>
      <c r="M106" s="223"/>
      <c r="N106" s="223"/>
      <c r="O106" s="223"/>
      <c r="P106" s="226"/>
      <c r="Q106" s="223"/>
      <c r="R106" s="226"/>
      <c r="S106" s="223"/>
      <c r="T106" s="223"/>
      <c r="U106" s="223"/>
      <c r="V106" s="223"/>
      <c r="W106" s="223"/>
      <c r="X106" s="223"/>
      <c r="Y106" s="223"/>
      <c r="Z106" s="223"/>
      <c r="AA106" s="223"/>
      <c r="AB106" s="223"/>
    </row>
    <row r="107" spans="1:28" x14ac:dyDescent="0.25">
      <c r="A107" s="14"/>
      <c r="B107" s="15"/>
      <c r="C107" s="223"/>
      <c r="D107" s="223"/>
      <c r="E107" s="223"/>
      <c r="F107" s="223"/>
      <c r="G107" s="223"/>
      <c r="H107" s="223"/>
      <c r="I107" s="223"/>
      <c r="J107" s="223"/>
      <c r="K107" s="223"/>
      <c r="L107" s="223"/>
      <c r="M107" s="223"/>
      <c r="N107" s="223"/>
      <c r="O107" s="223"/>
      <c r="P107" s="226"/>
      <c r="Q107" s="223"/>
      <c r="R107" s="226"/>
      <c r="S107" s="223"/>
      <c r="T107" s="223"/>
      <c r="U107" s="223"/>
      <c r="V107" s="223"/>
      <c r="W107" s="223"/>
      <c r="X107" s="223"/>
      <c r="Y107" s="223"/>
      <c r="Z107" s="223"/>
      <c r="AA107" s="223"/>
      <c r="AB107" s="223"/>
    </row>
    <row r="108" spans="1:28" x14ac:dyDescent="0.25">
      <c r="A108" s="14"/>
      <c r="B108" s="15"/>
      <c r="C108" s="223"/>
      <c r="D108" s="223"/>
      <c r="E108" s="223"/>
      <c r="F108" s="223"/>
      <c r="G108" s="223"/>
      <c r="H108" s="223"/>
      <c r="I108" s="223"/>
      <c r="J108" s="223"/>
      <c r="K108" s="223"/>
      <c r="L108" s="223"/>
      <c r="M108" s="223"/>
      <c r="N108" s="223"/>
      <c r="O108" s="223"/>
      <c r="P108" s="226"/>
      <c r="Q108" s="223"/>
      <c r="R108" s="226"/>
      <c r="S108" s="223"/>
      <c r="T108" s="223"/>
      <c r="U108" s="223"/>
      <c r="V108" s="223"/>
      <c r="W108" s="223"/>
      <c r="X108" s="223"/>
      <c r="Y108" s="223"/>
      <c r="Z108" s="223"/>
      <c r="AA108" s="223"/>
      <c r="AB108" s="223"/>
    </row>
    <row r="109" spans="1:28" x14ac:dyDescent="0.25">
      <c r="A109" s="14"/>
      <c r="B109" s="15"/>
      <c r="C109" s="223"/>
      <c r="D109" s="223"/>
      <c r="E109" s="223"/>
      <c r="F109" s="223"/>
      <c r="G109" s="223"/>
      <c r="H109" s="223"/>
      <c r="I109" s="223"/>
      <c r="J109" s="223"/>
      <c r="K109" s="223"/>
      <c r="L109" s="223"/>
      <c r="M109" s="223"/>
      <c r="N109" s="223"/>
      <c r="O109" s="223"/>
      <c r="P109" s="226"/>
      <c r="Q109" s="223"/>
      <c r="R109" s="226"/>
      <c r="S109" s="223"/>
      <c r="T109" s="223"/>
      <c r="U109" s="223"/>
      <c r="V109" s="223"/>
      <c r="W109" s="223"/>
      <c r="X109" s="223"/>
      <c r="Y109" s="223"/>
      <c r="Z109" s="223"/>
      <c r="AA109" s="223"/>
      <c r="AB109" s="223"/>
    </row>
    <row r="110" spans="1:28" x14ac:dyDescent="0.25">
      <c r="A110" s="14"/>
      <c r="B110" s="15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6"/>
      <c r="Q110" s="223"/>
      <c r="R110" s="226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</row>
    <row r="111" spans="1:28" x14ac:dyDescent="0.25">
      <c r="A111" s="14"/>
      <c r="B111" s="15"/>
      <c r="C111" s="223"/>
      <c r="D111" s="223"/>
      <c r="E111" s="223"/>
      <c r="F111" s="223"/>
      <c r="G111" s="223"/>
      <c r="H111" s="223"/>
      <c r="I111" s="223"/>
      <c r="J111" s="223"/>
      <c r="K111" s="223"/>
      <c r="L111" s="223"/>
      <c r="M111" s="223"/>
      <c r="N111" s="223"/>
      <c r="O111" s="223"/>
      <c r="P111" s="226"/>
      <c r="Q111" s="223"/>
      <c r="R111" s="226"/>
      <c r="S111" s="223"/>
      <c r="T111" s="223"/>
      <c r="U111" s="223"/>
      <c r="V111" s="223"/>
      <c r="W111" s="223"/>
      <c r="X111" s="223"/>
      <c r="Y111" s="223"/>
      <c r="Z111" s="223"/>
      <c r="AA111" s="223"/>
      <c r="AB111" s="223"/>
    </row>
    <row r="112" spans="1:28" x14ac:dyDescent="0.25">
      <c r="A112" s="14"/>
      <c r="B112" s="15"/>
      <c r="C112" s="223"/>
      <c r="D112" s="223"/>
      <c r="E112" s="223"/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6"/>
      <c r="Q112" s="223"/>
      <c r="R112" s="226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</row>
    <row r="113" spans="1:28" x14ac:dyDescent="0.25">
      <c r="A113" s="14"/>
      <c r="B113" s="15"/>
      <c r="C113" s="223"/>
      <c r="D113" s="223"/>
      <c r="E113" s="223"/>
      <c r="F113" s="223"/>
      <c r="G113" s="223"/>
      <c r="H113" s="223"/>
      <c r="I113" s="223"/>
      <c r="J113" s="223"/>
      <c r="K113" s="223"/>
      <c r="L113" s="223"/>
      <c r="M113" s="223"/>
      <c r="N113" s="223"/>
      <c r="O113" s="223"/>
      <c r="P113" s="226"/>
      <c r="Q113" s="223"/>
      <c r="R113" s="226"/>
      <c r="S113" s="223"/>
      <c r="T113" s="223"/>
      <c r="U113" s="223"/>
      <c r="V113" s="223"/>
      <c r="W113" s="223"/>
      <c r="X113" s="223"/>
      <c r="Y113" s="223"/>
      <c r="Z113" s="223"/>
      <c r="AA113" s="223"/>
      <c r="AB113" s="223"/>
    </row>
    <row r="114" spans="1:28" x14ac:dyDescent="0.25">
      <c r="A114" s="14"/>
      <c r="B114" s="15"/>
      <c r="C114" s="223"/>
      <c r="D114" s="223"/>
      <c r="E114" s="223"/>
      <c r="F114" s="223"/>
      <c r="G114" s="223"/>
      <c r="H114" s="223"/>
      <c r="I114" s="223"/>
      <c r="J114" s="223"/>
      <c r="K114" s="223"/>
      <c r="L114" s="223"/>
      <c r="M114" s="223"/>
      <c r="N114" s="223"/>
      <c r="O114" s="223"/>
      <c r="P114" s="226"/>
      <c r="Q114" s="223"/>
      <c r="R114" s="226"/>
      <c r="S114" s="223"/>
      <c r="T114" s="223"/>
      <c r="U114" s="223"/>
      <c r="V114" s="223"/>
      <c r="W114" s="223"/>
      <c r="X114" s="223"/>
      <c r="Y114" s="223"/>
      <c r="Z114" s="223"/>
      <c r="AA114" s="223"/>
      <c r="AB114" s="223"/>
    </row>
    <row r="115" spans="1:28" x14ac:dyDescent="0.25">
      <c r="A115" s="14"/>
      <c r="B115" s="15"/>
      <c r="C115" s="223"/>
      <c r="D115" s="223"/>
      <c r="E115" s="223"/>
      <c r="F115" s="223"/>
      <c r="G115" s="223"/>
      <c r="H115" s="223"/>
      <c r="I115" s="223"/>
      <c r="J115" s="223"/>
      <c r="K115" s="223"/>
      <c r="L115" s="223"/>
      <c r="M115" s="223"/>
      <c r="N115" s="223"/>
      <c r="O115" s="223"/>
      <c r="P115" s="226"/>
      <c r="Q115" s="223"/>
      <c r="R115" s="226"/>
      <c r="S115" s="223"/>
      <c r="T115" s="223"/>
      <c r="U115" s="223"/>
      <c r="V115" s="223"/>
      <c r="W115" s="223"/>
      <c r="X115" s="223"/>
      <c r="Y115" s="223"/>
      <c r="Z115" s="223"/>
      <c r="AA115" s="223"/>
      <c r="AB115" s="223"/>
    </row>
    <row r="116" spans="1:28" x14ac:dyDescent="0.25">
      <c r="A116" s="14"/>
      <c r="B116" s="15"/>
      <c r="C116" s="223"/>
      <c r="D116" s="223"/>
      <c r="E116" s="223"/>
      <c r="F116" s="223"/>
      <c r="G116" s="223"/>
      <c r="H116" s="223"/>
      <c r="I116" s="223"/>
      <c r="J116" s="223"/>
      <c r="K116" s="223"/>
      <c r="L116" s="223"/>
      <c r="M116" s="223"/>
      <c r="N116" s="223"/>
      <c r="O116" s="223"/>
      <c r="P116" s="226"/>
      <c r="Q116" s="223"/>
      <c r="R116" s="226"/>
      <c r="S116" s="223"/>
      <c r="T116" s="223"/>
      <c r="U116" s="223"/>
      <c r="V116" s="223"/>
      <c r="W116" s="223"/>
      <c r="X116" s="223"/>
      <c r="Y116" s="223"/>
      <c r="Z116" s="223"/>
      <c r="AA116" s="223"/>
      <c r="AB116" s="223"/>
    </row>
    <row r="117" spans="1:28" x14ac:dyDescent="0.25">
      <c r="A117" s="14"/>
      <c r="B117" s="15"/>
      <c r="C117" s="223"/>
      <c r="D117" s="223"/>
      <c r="E117" s="223"/>
      <c r="F117" s="223"/>
      <c r="G117" s="223"/>
      <c r="H117" s="223"/>
      <c r="I117" s="223"/>
      <c r="J117" s="223"/>
      <c r="K117" s="223"/>
      <c r="L117" s="223"/>
      <c r="M117" s="223"/>
      <c r="N117" s="223"/>
      <c r="O117" s="223"/>
      <c r="P117" s="226"/>
      <c r="Q117" s="223"/>
      <c r="R117" s="226"/>
      <c r="S117" s="223"/>
      <c r="T117" s="223"/>
      <c r="U117" s="223"/>
      <c r="V117" s="223"/>
      <c r="W117" s="223"/>
      <c r="X117" s="223"/>
      <c r="Y117" s="223"/>
      <c r="Z117" s="223"/>
      <c r="AA117" s="223"/>
      <c r="AB117" s="223"/>
    </row>
    <row r="118" spans="1:28" x14ac:dyDescent="0.25">
      <c r="A118" s="14"/>
      <c r="B118" s="15"/>
      <c r="C118" s="223"/>
      <c r="D118" s="223"/>
      <c r="E118" s="223"/>
      <c r="F118" s="223"/>
      <c r="G118" s="223"/>
      <c r="H118" s="223"/>
      <c r="I118" s="223"/>
      <c r="J118" s="223"/>
      <c r="K118" s="223"/>
      <c r="L118" s="223"/>
      <c r="M118" s="223"/>
      <c r="N118" s="223"/>
      <c r="O118" s="223"/>
      <c r="P118" s="226"/>
      <c r="Q118" s="223"/>
      <c r="R118" s="226"/>
      <c r="S118" s="223"/>
      <c r="T118" s="223"/>
      <c r="U118" s="223"/>
      <c r="V118" s="223"/>
      <c r="W118" s="223"/>
      <c r="X118" s="223"/>
      <c r="Y118" s="223"/>
      <c r="Z118" s="223"/>
      <c r="AA118" s="223"/>
      <c r="AB118" s="223"/>
    </row>
    <row r="119" spans="1:28" x14ac:dyDescent="0.25">
      <c r="A119" s="14"/>
      <c r="B119" s="15"/>
      <c r="C119" s="223"/>
      <c r="D119" s="223"/>
      <c r="E119" s="223"/>
      <c r="F119" s="223"/>
      <c r="G119" s="223"/>
      <c r="H119" s="223"/>
      <c r="I119" s="223"/>
      <c r="J119" s="223"/>
      <c r="K119" s="223"/>
      <c r="L119" s="223"/>
      <c r="M119" s="223"/>
      <c r="N119" s="223"/>
      <c r="O119" s="223"/>
      <c r="P119" s="226"/>
      <c r="Q119" s="223"/>
      <c r="R119" s="226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</row>
    <row r="120" spans="1:28" x14ac:dyDescent="0.25">
      <c r="A120" s="14"/>
      <c r="B120" s="15"/>
      <c r="C120" s="223"/>
      <c r="D120" s="223"/>
      <c r="E120" s="223"/>
      <c r="F120" s="223"/>
      <c r="G120" s="223"/>
      <c r="H120" s="223"/>
      <c r="I120" s="223"/>
      <c r="J120" s="223"/>
      <c r="K120" s="223"/>
      <c r="L120" s="223"/>
      <c r="M120" s="223"/>
      <c r="N120" s="223"/>
      <c r="O120" s="223"/>
      <c r="P120" s="226"/>
      <c r="Q120" s="223"/>
      <c r="R120" s="226"/>
      <c r="S120" s="223"/>
      <c r="T120" s="223"/>
      <c r="U120" s="223"/>
      <c r="V120" s="223"/>
      <c r="W120" s="223"/>
      <c r="X120" s="223"/>
      <c r="Y120" s="223"/>
      <c r="Z120" s="223"/>
      <c r="AA120" s="223"/>
      <c r="AB120" s="223"/>
    </row>
    <row r="122" spans="1:28" ht="17.25" customHeight="1" x14ac:dyDescent="0.25">
      <c r="A122" s="271"/>
      <c r="B122" s="271"/>
      <c r="C122" s="271"/>
      <c r="D122" s="271"/>
      <c r="E122" s="271"/>
      <c r="F122" s="271"/>
      <c r="G122" s="271"/>
      <c r="H122" s="271"/>
      <c r="I122" s="271"/>
      <c r="J122" s="271"/>
      <c r="K122" s="271"/>
      <c r="L122" s="271"/>
      <c r="M122" s="271"/>
      <c r="N122" s="271"/>
      <c r="O122" s="271"/>
      <c r="P122" s="271"/>
      <c r="Q122" s="271"/>
      <c r="R122" s="271"/>
      <c r="S122" s="271"/>
      <c r="T122" s="271"/>
      <c r="U122" s="271"/>
      <c r="V122" s="271"/>
      <c r="W122" s="271"/>
      <c r="X122" s="271"/>
      <c r="Y122" s="271"/>
      <c r="Z122" s="271"/>
      <c r="AA122" s="271"/>
      <c r="AB122" s="271"/>
    </row>
  </sheetData>
  <mergeCells count="36">
    <mergeCell ref="A122:AB122"/>
    <mergeCell ref="H9:H10"/>
    <mergeCell ref="T9:AB9"/>
    <mergeCell ref="D61:D70"/>
    <mergeCell ref="R10:S10"/>
    <mergeCell ref="E61:E70"/>
    <mergeCell ref="G9:G10"/>
    <mergeCell ref="AB10:AB11"/>
    <mergeCell ref="B9:B11"/>
    <mergeCell ref="C9:C11"/>
    <mergeCell ref="J10:L10"/>
    <mergeCell ref="A9:A11"/>
    <mergeCell ref="F61:F70"/>
    <mergeCell ref="P9:S9"/>
    <mergeCell ref="I81:J81"/>
    <mergeCell ref="A75:AB75"/>
    <mergeCell ref="A3:AB3"/>
    <mergeCell ref="A4:AB4"/>
    <mergeCell ref="A6:AB6"/>
    <mergeCell ref="A7:AB7"/>
    <mergeCell ref="A8:AB8"/>
    <mergeCell ref="AA10:AA11"/>
    <mergeCell ref="X10:Y10"/>
    <mergeCell ref="V10:W10"/>
    <mergeCell ref="T10:U10"/>
    <mergeCell ref="M10:O10"/>
    <mergeCell ref="C61:C70"/>
    <mergeCell ref="P10:Q10"/>
    <mergeCell ref="E9:E10"/>
    <mergeCell ref="G61:G70"/>
    <mergeCell ref="D9:D10"/>
    <mergeCell ref="F9:F10"/>
    <mergeCell ref="D11:E11"/>
    <mergeCell ref="F11:G11"/>
    <mergeCell ref="I9:I10"/>
    <mergeCell ref="J9:O9"/>
  </mergeCells>
  <phoneticPr fontId="16" type="noConversion"/>
  <dataValidations count="1">
    <dataValidation type="textLength" operator="lessThanOrEqual" allowBlank="1" showInputMessage="1" showErrorMessage="1" errorTitle="Ошибка" error="Допускается ввод не более 900 символов!" sqref="J41:K46 J49:K59 N57:N59 N50:N52 K47:K48 N42:N46 N48" xr:uid="{00000000-0002-0000-0100-000000000000}">
      <formula1>900</formula1>
    </dataValidation>
  </dataValidations>
  <printOptions horizontalCentered="1"/>
  <pageMargins left="0.51181102362204722" right="0.59055118110236227" top="0.74803149606299213" bottom="0.55118110236220474" header="0.31496062992125984" footer="0.31496062992125984"/>
  <pageSetup paperSize="9" scale="23" orientation="landscape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14999847407452621"/>
  </sheetPr>
  <dimension ref="A1:AE76"/>
  <sheetViews>
    <sheetView zoomScale="85" zoomScaleNormal="85" zoomScaleSheetLayoutView="85" workbookViewId="0">
      <pane xSplit="3" ySplit="14" topLeftCell="S15" activePane="bottomRight" state="frozen"/>
      <selection activeCell="A10" sqref="A10"/>
      <selection pane="topRight" activeCell="D10" sqref="D10"/>
      <selection pane="bottomLeft" activeCell="A15" sqref="A15"/>
      <selection pane="bottomRight" activeCell="A73" sqref="A73:XFD73"/>
    </sheetView>
  </sheetViews>
  <sheetFormatPr defaultRowHeight="15.75" outlineLevelRow="1" x14ac:dyDescent="0.25"/>
  <cols>
    <col min="1" max="1" width="9" style="1" customWidth="1"/>
    <col min="2" max="2" width="36.85546875" style="1" customWidth="1"/>
    <col min="3" max="3" width="14.7109375" style="1" customWidth="1"/>
    <col min="4" max="5" width="14.85546875" style="101" customWidth="1"/>
    <col min="6" max="7" width="14.85546875" style="1" customWidth="1"/>
    <col min="8" max="9" width="14.85546875" style="101" customWidth="1"/>
    <col min="10" max="25" width="14.85546875" style="1" customWidth="1"/>
    <col min="26" max="29" width="5.7109375" style="1" customWidth="1"/>
    <col min="30" max="16384" width="9.140625" style="1"/>
  </cols>
  <sheetData>
    <row r="1" spans="1:25" ht="18.75" outlineLevel="1" x14ac:dyDescent="0.25">
      <c r="A1" s="151"/>
      <c r="B1" s="12"/>
      <c r="C1" s="12"/>
      <c r="D1" s="152"/>
      <c r="E1" s="152"/>
      <c r="F1" s="152"/>
      <c r="G1" s="152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09"/>
      <c r="W1" s="154"/>
      <c r="X1" s="109"/>
      <c r="Y1" s="154" t="s">
        <v>430</v>
      </c>
    </row>
    <row r="2" spans="1:25" ht="18.75" outlineLevel="1" x14ac:dyDescent="0.3">
      <c r="A2" s="155"/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09"/>
      <c r="W2" s="156"/>
      <c r="X2" s="109"/>
      <c r="Y2" s="112" t="s">
        <v>366</v>
      </c>
    </row>
    <row r="3" spans="1:25" outlineLevel="1" x14ac:dyDescent="0.25">
      <c r="A3" s="157"/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  <c r="T3" s="157"/>
      <c r="U3" s="157"/>
      <c r="V3" s="157"/>
      <c r="W3" s="157"/>
      <c r="X3" s="157"/>
      <c r="Y3" s="157"/>
    </row>
    <row r="4" spans="1:25" outlineLevel="1" x14ac:dyDescent="0.25">
      <c r="A4" s="289" t="s">
        <v>23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158"/>
      <c r="S4" s="158"/>
      <c r="T4" s="158"/>
      <c r="U4" s="158"/>
      <c r="V4" s="159"/>
      <c r="W4" s="159"/>
      <c r="X4" s="159"/>
      <c r="Y4" s="159"/>
    </row>
    <row r="5" spans="1:25" outlineLevel="1" x14ac:dyDescent="0.25">
      <c r="A5" s="290" t="s">
        <v>71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290"/>
      <c r="M5" s="290"/>
      <c r="N5" s="290"/>
      <c r="O5" s="290"/>
      <c r="P5" s="290"/>
      <c r="Q5" s="290"/>
      <c r="R5" s="160"/>
      <c r="S5" s="160"/>
      <c r="T5" s="160"/>
      <c r="U5" s="160"/>
      <c r="V5" s="161"/>
      <c r="W5" s="161"/>
      <c r="X5" s="161"/>
      <c r="Y5" s="161"/>
    </row>
    <row r="6" spans="1:25" outlineLevel="1" x14ac:dyDescent="0.25">
      <c r="A6" s="151"/>
      <c r="B6" s="162"/>
      <c r="C6" s="162"/>
      <c r="D6" s="163"/>
      <c r="E6" s="163"/>
      <c r="F6" s="163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53"/>
      <c r="W6" s="153"/>
      <c r="X6" s="153"/>
      <c r="Y6" s="153"/>
    </row>
    <row r="7" spans="1:25" ht="18.75" outlineLevel="1" x14ac:dyDescent="0.25">
      <c r="A7" s="269" t="str">
        <f>прил.2!A6</f>
        <v>Общество с ограниченной ответственностью "Энергосбыт Луганск"</v>
      </c>
      <c r="B7" s="269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105"/>
      <c r="S7" s="105"/>
      <c r="T7" s="105"/>
      <c r="U7" s="105"/>
      <c r="V7" s="164"/>
      <c r="W7" s="164"/>
      <c r="X7" s="164"/>
      <c r="Y7" s="164"/>
    </row>
    <row r="8" spans="1:25" outlineLevel="1" x14ac:dyDescent="0.25">
      <c r="A8" s="257" t="s">
        <v>2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104"/>
      <c r="S8" s="104"/>
      <c r="T8" s="104"/>
      <c r="U8" s="104"/>
      <c r="V8" s="159"/>
      <c r="W8" s="159"/>
      <c r="X8" s="159"/>
      <c r="Y8" s="159"/>
    </row>
    <row r="9" spans="1:25" outlineLevel="1" x14ac:dyDescent="0.25">
      <c r="A9" s="291"/>
      <c r="B9" s="291"/>
      <c r="C9" s="291"/>
      <c r="D9" s="291"/>
      <c r="E9" s="291"/>
      <c r="F9" s="291"/>
      <c r="G9" s="291"/>
      <c r="H9" s="291"/>
      <c r="I9" s="291"/>
      <c r="J9" s="291"/>
      <c r="K9" s="291"/>
      <c r="L9" s="291"/>
      <c r="M9" s="291"/>
      <c r="N9" s="291"/>
      <c r="O9" s="291"/>
      <c r="P9" s="291"/>
      <c r="Q9" s="291"/>
      <c r="R9" s="165"/>
      <c r="S9" s="165"/>
      <c r="T9" s="165"/>
      <c r="U9" s="165"/>
      <c r="V9" s="163"/>
      <c r="W9" s="163"/>
      <c r="X9" s="163"/>
      <c r="Y9" s="163"/>
    </row>
    <row r="10" spans="1:25" ht="30" customHeight="1" x14ac:dyDescent="0.25">
      <c r="A10" s="276" t="s">
        <v>3</v>
      </c>
      <c r="B10" s="276" t="s">
        <v>72</v>
      </c>
      <c r="C10" s="276" t="s">
        <v>73</v>
      </c>
      <c r="D10" s="241" t="s">
        <v>74</v>
      </c>
      <c r="E10" s="282"/>
      <c r="F10" s="282"/>
      <c r="G10" s="242"/>
      <c r="H10" s="288" t="s">
        <v>299</v>
      </c>
      <c r="I10" s="288"/>
      <c r="J10" s="288"/>
      <c r="K10" s="288"/>
      <c r="L10" s="288"/>
      <c r="M10" s="288"/>
      <c r="N10" s="288"/>
      <c r="O10" s="288"/>
      <c r="P10" s="288"/>
      <c r="Q10" s="288"/>
      <c r="R10" s="288"/>
      <c r="S10" s="288"/>
      <c r="T10" s="288"/>
      <c r="U10" s="288"/>
      <c r="V10" s="288"/>
      <c r="W10" s="288"/>
      <c r="X10" s="288"/>
      <c r="Y10" s="288"/>
    </row>
    <row r="11" spans="1:25" ht="45.75" customHeight="1" x14ac:dyDescent="0.25">
      <c r="A11" s="276"/>
      <c r="B11" s="276"/>
      <c r="C11" s="276"/>
      <c r="D11" s="243"/>
      <c r="E11" s="283"/>
      <c r="F11" s="283"/>
      <c r="G11" s="244"/>
      <c r="H11" s="278" t="s">
        <v>135</v>
      </c>
      <c r="I11" s="279"/>
      <c r="J11" s="279"/>
      <c r="K11" s="280"/>
      <c r="L11" s="278" t="s">
        <v>136</v>
      </c>
      <c r="M11" s="279"/>
      <c r="N11" s="279"/>
      <c r="O11" s="280"/>
      <c r="P11" s="278" t="s">
        <v>200</v>
      </c>
      <c r="Q11" s="279"/>
      <c r="R11" s="279"/>
      <c r="S11" s="280"/>
      <c r="T11" s="275" t="s">
        <v>362</v>
      </c>
      <c r="U11" s="275"/>
      <c r="V11" s="266" t="s">
        <v>75</v>
      </c>
      <c r="W11" s="281"/>
      <c r="X11" s="281"/>
      <c r="Y11" s="267"/>
    </row>
    <row r="12" spans="1:25" ht="45" customHeight="1" x14ac:dyDescent="0.25">
      <c r="A12" s="276"/>
      <c r="B12" s="275"/>
      <c r="C12" s="275"/>
      <c r="D12" s="276" t="s">
        <v>28</v>
      </c>
      <c r="E12" s="276"/>
      <c r="F12" s="277" t="s">
        <v>198</v>
      </c>
      <c r="G12" s="277"/>
      <c r="H12" s="276" t="s">
        <v>28</v>
      </c>
      <c r="I12" s="276"/>
      <c r="J12" s="277" t="s">
        <v>198</v>
      </c>
      <c r="K12" s="277"/>
      <c r="L12" s="284" t="s">
        <v>28</v>
      </c>
      <c r="M12" s="285"/>
      <c r="N12" s="277" t="s">
        <v>198</v>
      </c>
      <c r="O12" s="277"/>
      <c r="P12" s="276" t="s">
        <v>28</v>
      </c>
      <c r="Q12" s="276"/>
      <c r="R12" s="277" t="s">
        <v>198</v>
      </c>
      <c r="S12" s="277"/>
      <c r="T12" s="276" t="s">
        <v>9</v>
      </c>
      <c r="U12" s="276"/>
      <c r="V12" s="276" t="s">
        <v>28</v>
      </c>
      <c r="W12" s="276"/>
      <c r="X12" s="277" t="s">
        <v>198</v>
      </c>
      <c r="Y12" s="277"/>
    </row>
    <row r="13" spans="1:25" ht="60.75" customHeight="1" x14ac:dyDescent="0.25">
      <c r="A13" s="276"/>
      <c r="B13" s="286"/>
      <c r="C13" s="287"/>
      <c r="D13" s="122" t="s">
        <v>84</v>
      </c>
      <c r="E13" s="122" t="s">
        <v>85</v>
      </c>
      <c r="F13" s="122" t="s">
        <v>84</v>
      </c>
      <c r="G13" s="122" t="s">
        <v>85</v>
      </c>
      <c r="H13" s="122" t="s">
        <v>84</v>
      </c>
      <c r="I13" s="122" t="s">
        <v>85</v>
      </c>
      <c r="J13" s="122" t="s">
        <v>84</v>
      </c>
      <c r="K13" s="122" t="s">
        <v>85</v>
      </c>
      <c r="L13" s="122" t="s">
        <v>84</v>
      </c>
      <c r="M13" s="122" t="s">
        <v>85</v>
      </c>
      <c r="N13" s="122" t="s">
        <v>84</v>
      </c>
      <c r="O13" s="122" t="s">
        <v>85</v>
      </c>
      <c r="P13" s="122" t="s">
        <v>84</v>
      </c>
      <c r="Q13" s="122" t="s">
        <v>85</v>
      </c>
      <c r="R13" s="122" t="s">
        <v>84</v>
      </c>
      <c r="S13" s="122" t="s">
        <v>85</v>
      </c>
      <c r="T13" s="122" t="s">
        <v>84</v>
      </c>
      <c r="U13" s="122" t="s">
        <v>85</v>
      </c>
      <c r="V13" s="122" t="s">
        <v>84</v>
      </c>
      <c r="W13" s="122" t="s">
        <v>85</v>
      </c>
      <c r="X13" s="122" t="s">
        <v>84</v>
      </c>
      <c r="Y13" s="122" t="s">
        <v>85</v>
      </c>
    </row>
    <row r="14" spans="1:25" x14ac:dyDescent="0.25">
      <c r="A14" s="129">
        <v>1</v>
      </c>
      <c r="B14" s="166">
        <v>2</v>
      </c>
      <c r="C14" s="129">
        <v>3</v>
      </c>
      <c r="D14" s="167" t="s">
        <v>76</v>
      </c>
      <c r="E14" s="130" t="s">
        <v>77</v>
      </c>
      <c r="F14" s="167" t="s">
        <v>76</v>
      </c>
      <c r="G14" s="130" t="s">
        <v>77</v>
      </c>
      <c r="H14" s="130" t="s">
        <v>137</v>
      </c>
      <c r="I14" s="130" t="s">
        <v>138</v>
      </c>
      <c r="J14" s="130" t="s">
        <v>137</v>
      </c>
      <c r="K14" s="130" t="s">
        <v>138</v>
      </c>
      <c r="L14" s="130" t="s">
        <v>82</v>
      </c>
      <c r="M14" s="130" t="s">
        <v>83</v>
      </c>
      <c r="N14" s="130" t="s">
        <v>82</v>
      </c>
      <c r="O14" s="130" t="s">
        <v>83</v>
      </c>
      <c r="P14" s="130" t="s">
        <v>86</v>
      </c>
      <c r="Q14" s="130" t="s">
        <v>87</v>
      </c>
      <c r="R14" s="130" t="s">
        <v>86</v>
      </c>
      <c r="S14" s="130" t="s">
        <v>87</v>
      </c>
      <c r="T14" s="130" t="s">
        <v>88</v>
      </c>
      <c r="U14" s="130" t="s">
        <v>89</v>
      </c>
      <c r="V14" s="130" t="s">
        <v>300</v>
      </c>
      <c r="W14" s="130" t="s">
        <v>301</v>
      </c>
      <c r="X14" s="130" t="s">
        <v>300</v>
      </c>
      <c r="Y14" s="130" t="s">
        <v>301</v>
      </c>
    </row>
    <row r="15" spans="1:25" s="107" customFormat="1" ht="31.5" x14ac:dyDescent="0.25">
      <c r="A15" s="146">
        <v>1</v>
      </c>
      <c r="B15" s="136" t="s">
        <v>121</v>
      </c>
      <c r="C15" s="148"/>
      <c r="D15" s="199">
        <f>SUM(D16:D41)</f>
        <v>43</v>
      </c>
      <c r="E15" s="199">
        <f t="shared" ref="E15:Y15" si="0">SUM(E16:E41)</f>
        <v>0</v>
      </c>
      <c r="F15" s="199">
        <f t="shared" si="0"/>
        <v>221</v>
      </c>
      <c r="G15" s="199">
        <f t="shared" si="0"/>
        <v>0</v>
      </c>
      <c r="H15" s="199">
        <f t="shared" si="0"/>
        <v>22</v>
      </c>
      <c r="I15" s="199">
        <f t="shared" si="0"/>
        <v>0</v>
      </c>
      <c r="J15" s="199">
        <f t="shared" si="0"/>
        <v>201</v>
      </c>
      <c r="K15" s="199">
        <f t="shared" si="0"/>
        <v>0</v>
      </c>
      <c r="L15" s="199">
        <f t="shared" si="0"/>
        <v>14</v>
      </c>
      <c r="M15" s="199">
        <f t="shared" si="0"/>
        <v>0</v>
      </c>
      <c r="N15" s="199">
        <f t="shared" si="0"/>
        <v>8</v>
      </c>
      <c r="O15" s="199">
        <f t="shared" si="0"/>
        <v>0</v>
      </c>
      <c r="P15" s="199">
        <f t="shared" si="0"/>
        <v>0</v>
      </c>
      <c r="Q15" s="199">
        <f t="shared" si="0"/>
        <v>0</v>
      </c>
      <c r="R15" s="199">
        <f t="shared" si="0"/>
        <v>2</v>
      </c>
      <c r="S15" s="199">
        <f t="shared" si="0"/>
        <v>0</v>
      </c>
      <c r="T15" s="199">
        <f t="shared" si="0"/>
        <v>1</v>
      </c>
      <c r="U15" s="199">
        <f t="shared" si="0"/>
        <v>0</v>
      </c>
      <c r="V15" s="199">
        <f t="shared" si="0"/>
        <v>36</v>
      </c>
      <c r="W15" s="199">
        <f t="shared" si="0"/>
        <v>0</v>
      </c>
      <c r="X15" s="199">
        <f t="shared" si="0"/>
        <v>212</v>
      </c>
      <c r="Y15" s="199">
        <f t="shared" si="0"/>
        <v>0</v>
      </c>
    </row>
    <row r="16" spans="1:25" x14ac:dyDescent="0.25">
      <c r="A16" s="142" t="s">
        <v>123</v>
      </c>
      <c r="B16" s="145" t="str">
        <f>прил.1!B14</f>
        <v>Вывески на фасаде здания</v>
      </c>
      <c r="C16" s="54" t="s">
        <v>150</v>
      </c>
      <c r="D16" s="189">
        <v>31</v>
      </c>
      <c r="E16" s="190">
        <v>0</v>
      </c>
      <c r="F16" s="189">
        <f>X16+9</f>
        <v>16</v>
      </c>
      <c r="G16" s="189">
        <f>Y16</f>
        <v>0</v>
      </c>
      <c r="H16" s="190">
        <v>10</v>
      </c>
      <c r="I16" s="190">
        <v>0</v>
      </c>
      <c r="J16" s="190">
        <v>7</v>
      </c>
      <c r="K16" s="190">
        <v>0</v>
      </c>
      <c r="L16" s="190">
        <v>14</v>
      </c>
      <c r="M16" s="190">
        <v>0</v>
      </c>
      <c r="N16" s="190">
        <v>0</v>
      </c>
      <c r="O16" s="190">
        <v>0</v>
      </c>
      <c r="P16" s="190">
        <v>0</v>
      </c>
      <c r="Q16" s="190">
        <v>0</v>
      </c>
      <c r="R16" s="190">
        <v>0</v>
      </c>
      <c r="S16" s="190">
        <v>0</v>
      </c>
      <c r="T16" s="190">
        <v>0</v>
      </c>
      <c r="U16" s="190">
        <v>0</v>
      </c>
      <c r="V16" s="190">
        <f>H16+L16+P16</f>
        <v>24</v>
      </c>
      <c r="W16" s="190">
        <f>I16+M16+Q16+S16</f>
        <v>0</v>
      </c>
      <c r="X16" s="190">
        <f>J16+N16+R16+T16</f>
        <v>7</v>
      </c>
      <c r="Y16" s="190">
        <f>K16+O16+S16+U16</f>
        <v>0</v>
      </c>
    </row>
    <row r="17" spans="1:25" ht="47.25" x14ac:dyDescent="0.25">
      <c r="A17" s="142" t="s">
        <v>157</v>
      </c>
      <c r="B17" s="145" t="str">
        <f>прил.1!B15</f>
        <v>Система видеонаблюдения в офис г.Краснодон, Краснодонский участок</v>
      </c>
      <c r="C17" s="54" t="s">
        <v>169</v>
      </c>
      <c r="D17" s="190">
        <v>1</v>
      </c>
      <c r="E17" s="190">
        <v>0</v>
      </c>
      <c r="F17" s="189">
        <f t="shared" ref="F17:F41" si="1">X17</f>
        <v>1</v>
      </c>
      <c r="G17" s="189">
        <f t="shared" ref="G17:G41" si="2">Y17</f>
        <v>0</v>
      </c>
      <c r="H17" s="190">
        <v>1</v>
      </c>
      <c r="I17" s="190">
        <v>0</v>
      </c>
      <c r="J17" s="190">
        <v>1</v>
      </c>
      <c r="K17" s="190">
        <v>0</v>
      </c>
      <c r="L17" s="190">
        <v>0</v>
      </c>
      <c r="M17" s="190">
        <v>0</v>
      </c>
      <c r="N17" s="190">
        <v>0</v>
      </c>
      <c r="O17" s="190">
        <v>0</v>
      </c>
      <c r="P17" s="190">
        <v>0</v>
      </c>
      <c r="Q17" s="190">
        <v>0</v>
      </c>
      <c r="R17" s="190">
        <v>0</v>
      </c>
      <c r="S17" s="190">
        <v>0</v>
      </c>
      <c r="T17" s="190">
        <v>0</v>
      </c>
      <c r="U17" s="190">
        <v>0</v>
      </c>
      <c r="V17" s="190">
        <f t="shared" ref="V17:V21" si="3">H17+L17+P17</f>
        <v>1</v>
      </c>
      <c r="W17" s="190">
        <f t="shared" ref="W17:W41" si="4">I17+M17+Q17+S17</f>
        <v>0</v>
      </c>
      <c r="X17" s="190">
        <f t="shared" ref="X17:X28" si="5">J17+N17+R17+T17</f>
        <v>1</v>
      </c>
      <c r="Y17" s="190">
        <f t="shared" ref="Y17:Y28" si="6">K17+O17+S17+U17</f>
        <v>0</v>
      </c>
    </row>
    <row r="18" spans="1:25" ht="31.5" x14ac:dyDescent="0.25">
      <c r="A18" s="142" t="s">
        <v>158</v>
      </c>
      <c r="B18" s="145" t="str">
        <f>прил.1!B16</f>
        <v>Система видеонаблюдения в офис г. Лутугино, Лутугинский участок</v>
      </c>
      <c r="C18" s="54" t="s">
        <v>170</v>
      </c>
      <c r="D18" s="190">
        <v>1</v>
      </c>
      <c r="E18" s="190">
        <v>0</v>
      </c>
      <c r="F18" s="189">
        <f t="shared" si="1"/>
        <v>1</v>
      </c>
      <c r="G18" s="189">
        <f t="shared" si="2"/>
        <v>0</v>
      </c>
      <c r="H18" s="190">
        <v>1</v>
      </c>
      <c r="I18" s="190">
        <v>0</v>
      </c>
      <c r="J18" s="190">
        <v>1</v>
      </c>
      <c r="K18" s="190">
        <v>0</v>
      </c>
      <c r="L18" s="190">
        <v>0</v>
      </c>
      <c r="M18" s="190">
        <v>0</v>
      </c>
      <c r="N18" s="190">
        <v>0</v>
      </c>
      <c r="O18" s="190">
        <v>0</v>
      </c>
      <c r="P18" s="190">
        <v>0</v>
      </c>
      <c r="Q18" s="190">
        <v>0</v>
      </c>
      <c r="R18" s="190">
        <v>0</v>
      </c>
      <c r="S18" s="190">
        <v>0</v>
      </c>
      <c r="T18" s="190">
        <v>0</v>
      </c>
      <c r="U18" s="190">
        <v>0</v>
      </c>
      <c r="V18" s="190">
        <f t="shared" si="3"/>
        <v>1</v>
      </c>
      <c r="W18" s="190">
        <f t="shared" si="4"/>
        <v>0</v>
      </c>
      <c r="X18" s="190">
        <f t="shared" si="5"/>
        <v>1</v>
      </c>
      <c r="Y18" s="190">
        <f t="shared" si="6"/>
        <v>0</v>
      </c>
    </row>
    <row r="19" spans="1:25" ht="31.5" x14ac:dyDescent="0.25">
      <c r="A19" s="142" t="s">
        <v>159</v>
      </c>
      <c r="B19" s="145" t="str">
        <f>прил.1!B17</f>
        <v>Система видеонаблюдения в офис  г.Ровеньки, Ровеньковский участок</v>
      </c>
      <c r="C19" s="54" t="s">
        <v>171</v>
      </c>
      <c r="D19" s="190">
        <v>1</v>
      </c>
      <c r="E19" s="190">
        <v>0</v>
      </c>
      <c r="F19" s="189">
        <f t="shared" si="1"/>
        <v>1</v>
      </c>
      <c r="G19" s="189">
        <f t="shared" si="2"/>
        <v>0</v>
      </c>
      <c r="H19" s="190">
        <v>1</v>
      </c>
      <c r="I19" s="190">
        <v>0</v>
      </c>
      <c r="J19" s="190">
        <v>1</v>
      </c>
      <c r="K19" s="190">
        <v>0</v>
      </c>
      <c r="L19" s="190">
        <v>0</v>
      </c>
      <c r="M19" s="190">
        <v>0</v>
      </c>
      <c r="N19" s="190">
        <v>0</v>
      </c>
      <c r="O19" s="190">
        <v>0</v>
      </c>
      <c r="P19" s="190">
        <v>0</v>
      </c>
      <c r="Q19" s="190">
        <v>0</v>
      </c>
      <c r="R19" s="190">
        <v>0</v>
      </c>
      <c r="S19" s="190">
        <v>0</v>
      </c>
      <c r="T19" s="190">
        <v>0</v>
      </c>
      <c r="U19" s="190">
        <v>0</v>
      </c>
      <c r="V19" s="190">
        <f t="shared" si="3"/>
        <v>1</v>
      </c>
      <c r="W19" s="190">
        <f t="shared" si="4"/>
        <v>0</v>
      </c>
      <c r="X19" s="190">
        <f t="shared" si="5"/>
        <v>1</v>
      </c>
      <c r="Y19" s="190">
        <f t="shared" si="6"/>
        <v>0</v>
      </c>
    </row>
    <row r="20" spans="1:25" ht="47.25" x14ac:dyDescent="0.25">
      <c r="A20" s="142" t="s">
        <v>160</v>
      </c>
      <c r="B20" s="145" t="str">
        <f>прил.1!B18</f>
        <v>Система видеонаблюдения в офис  пгт.Новоайдар, Новоайдарский участок</v>
      </c>
      <c r="C20" s="54" t="s">
        <v>172</v>
      </c>
      <c r="D20" s="190">
        <v>1</v>
      </c>
      <c r="E20" s="190">
        <v>0</v>
      </c>
      <c r="F20" s="189">
        <f t="shared" si="1"/>
        <v>1</v>
      </c>
      <c r="G20" s="189">
        <f t="shared" si="2"/>
        <v>0</v>
      </c>
      <c r="H20" s="190">
        <v>1</v>
      </c>
      <c r="I20" s="190">
        <v>0</v>
      </c>
      <c r="J20" s="190">
        <v>1</v>
      </c>
      <c r="K20" s="190">
        <v>0</v>
      </c>
      <c r="L20" s="190">
        <v>0</v>
      </c>
      <c r="M20" s="190">
        <v>0</v>
      </c>
      <c r="N20" s="190">
        <v>0</v>
      </c>
      <c r="O20" s="190">
        <v>0</v>
      </c>
      <c r="P20" s="190">
        <v>0</v>
      </c>
      <c r="Q20" s="190">
        <v>0</v>
      </c>
      <c r="R20" s="190">
        <v>0</v>
      </c>
      <c r="S20" s="190">
        <v>0</v>
      </c>
      <c r="T20" s="190">
        <v>0</v>
      </c>
      <c r="U20" s="190">
        <v>0</v>
      </c>
      <c r="V20" s="190">
        <f t="shared" si="3"/>
        <v>1</v>
      </c>
      <c r="W20" s="190">
        <f t="shared" si="4"/>
        <v>0</v>
      </c>
      <c r="X20" s="190">
        <f t="shared" si="5"/>
        <v>1</v>
      </c>
      <c r="Y20" s="190">
        <f t="shared" si="6"/>
        <v>0</v>
      </c>
    </row>
    <row r="21" spans="1:25" ht="31.5" x14ac:dyDescent="0.25">
      <c r="A21" s="142" t="s">
        <v>161</v>
      </c>
      <c r="B21" s="145" t="str">
        <f>прил.1!B19</f>
        <v>Система видеонаблюдения в офис г.Рубежное, Рубежанский участок</v>
      </c>
      <c r="C21" s="54" t="s">
        <v>173</v>
      </c>
      <c r="D21" s="190">
        <v>1</v>
      </c>
      <c r="E21" s="190">
        <v>0</v>
      </c>
      <c r="F21" s="189">
        <f t="shared" si="1"/>
        <v>1</v>
      </c>
      <c r="G21" s="189">
        <f t="shared" si="2"/>
        <v>0</v>
      </c>
      <c r="H21" s="190">
        <v>1</v>
      </c>
      <c r="I21" s="190">
        <v>0</v>
      </c>
      <c r="J21" s="190">
        <v>1</v>
      </c>
      <c r="K21" s="190">
        <v>0</v>
      </c>
      <c r="L21" s="190">
        <v>0</v>
      </c>
      <c r="M21" s="190">
        <v>0</v>
      </c>
      <c r="N21" s="190">
        <v>0</v>
      </c>
      <c r="O21" s="190">
        <v>0</v>
      </c>
      <c r="P21" s="190">
        <v>0</v>
      </c>
      <c r="Q21" s="190">
        <v>0</v>
      </c>
      <c r="R21" s="190">
        <v>0</v>
      </c>
      <c r="S21" s="190">
        <v>0</v>
      </c>
      <c r="T21" s="190">
        <v>0</v>
      </c>
      <c r="U21" s="190">
        <v>0</v>
      </c>
      <c r="V21" s="190">
        <f t="shared" si="3"/>
        <v>1</v>
      </c>
      <c r="W21" s="190">
        <f t="shared" si="4"/>
        <v>0</v>
      </c>
      <c r="X21" s="190">
        <f t="shared" si="5"/>
        <v>1</v>
      </c>
      <c r="Y21" s="190">
        <f t="shared" si="6"/>
        <v>0</v>
      </c>
    </row>
    <row r="22" spans="1:25" ht="47.25" x14ac:dyDescent="0.25">
      <c r="A22" s="142" t="s">
        <v>162</v>
      </c>
      <c r="B22" s="145" t="str">
        <f>прил.1!B20</f>
        <v>Система видеонаблюдения в офис  пгт.Белокуракино, Белокуракинский участок</v>
      </c>
      <c r="C22" s="54" t="s">
        <v>174</v>
      </c>
      <c r="D22" s="190">
        <v>1</v>
      </c>
      <c r="E22" s="190">
        <v>0</v>
      </c>
      <c r="F22" s="189">
        <f t="shared" si="1"/>
        <v>1</v>
      </c>
      <c r="G22" s="189">
        <f t="shared" si="2"/>
        <v>0</v>
      </c>
      <c r="H22" s="190">
        <v>1</v>
      </c>
      <c r="I22" s="190">
        <v>0</v>
      </c>
      <c r="J22" s="190">
        <v>1</v>
      </c>
      <c r="K22" s="190">
        <v>0</v>
      </c>
      <c r="L22" s="190">
        <v>0</v>
      </c>
      <c r="M22" s="190">
        <v>0</v>
      </c>
      <c r="N22" s="190">
        <v>0</v>
      </c>
      <c r="O22" s="190">
        <v>0</v>
      </c>
      <c r="P22" s="190">
        <v>0</v>
      </c>
      <c r="Q22" s="190">
        <v>0</v>
      </c>
      <c r="R22" s="190">
        <v>0</v>
      </c>
      <c r="S22" s="190">
        <v>0</v>
      </c>
      <c r="T22" s="190">
        <v>0</v>
      </c>
      <c r="U22" s="190">
        <v>0</v>
      </c>
      <c r="V22" s="190">
        <f t="shared" ref="V22:V40" si="7">H22+L22+P22</f>
        <v>1</v>
      </c>
      <c r="W22" s="190">
        <f t="shared" si="4"/>
        <v>0</v>
      </c>
      <c r="X22" s="190">
        <f t="shared" si="5"/>
        <v>1</v>
      </c>
      <c r="Y22" s="190">
        <f t="shared" si="6"/>
        <v>0</v>
      </c>
    </row>
    <row r="23" spans="1:25" ht="31.5" x14ac:dyDescent="0.25">
      <c r="A23" s="142" t="s">
        <v>163</v>
      </c>
      <c r="B23" s="145" t="str">
        <f>прил.1!B21</f>
        <v>Система видеонаблюдения в офис г.Лисичанск, Лисичанский участок</v>
      </c>
      <c r="C23" s="54" t="s">
        <v>175</v>
      </c>
      <c r="D23" s="190">
        <v>1</v>
      </c>
      <c r="E23" s="190">
        <v>0</v>
      </c>
      <c r="F23" s="189">
        <f t="shared" si="1"/>
        <v>1</v>
      </c>
      <c r="G23" s="189">
        <f t="shared" si="2"/>
        <v>0</v>
      </c>
      <c r="H23" s="190">
        <v>1</v>
      </c>
      <c r="I23" s="190">
        <v>0</v>
      </c>
      <c r="J23" s="190">
        <v>1</v>
      </c>
      <c r="K23" s="190">
        <v>0</v>
      </c>
      <c r="L23" s="190">
        <v>0</v>
      </c>
      <c r="M23" s="190">
        <v>0</v>
      </c>
      <c r="N23" s="190">
        <v>0</v>
      </c>
      <c r="O23" s="190">
        <v>0</v>
      </c>
      <c r="P23" s="190">
        <v>0</v>
      </c>
      <c r="Q23" s="190">
        <v>0</v>
      </c>
      <c r="R23" s="190">
        <v>0</v>
      </c>
      <c r="S23" s="190">
        <v>0</v>
      </c>
      <c r="T23" s="190">
        <v>0</v>
      </c>
      <c r="U23" s="190">
        <v>0</v>
      </c>
      <c r="V23" s="190">
        <f t="shared" si="7"/>
        <v>1</v>
      </c>
      <c r="W23" s="190">
        <f t="shared" si="4"/>
        <v>0</v>
      </c>
      <c r="X23" s="190">
        <f t="shared" si="5"/>
        <v>1</v>
      </c>
      <c r="Y23" s="190">
        <f t="shared" si="6"/>
        <v>0</v>
      </c>
    </row>
    <row r="24" spans="1:25" ht="47.25" x14ac:dyDescent="0.25">
      <c r="A24" s="142" t="s">
        <v>164</v>
      </c>
      <c r="B24" s="145" t="str">
        <f>прил.1!B22</f>
        <v>Система видеонаблюдения в офис г.Первомайск, Первомайский участок</v>
      </c>
      <c r="C24" s="54" t="s">
        <v>176</v>
      </c>
      <c r="D24" s="190">
        <v>1</v>
      </c>
      <c r="E24" s="190">
        <v>0</v>
      </c>
      <c r="F24" s="189">
        <f t="shared" si="1"/>
        <v>1</v>
      </c>
      <c r="G24" s="189">
        <f t="shared" si="2"/>
        <v>0</v>
      </c>
      <c r="H24" s="190">
        <v>1</v>
      </c>
      <c r="I24" s="190">
        <v>0</v>
      </c>
      <c r="J24" s="190">
        <v>1</v>
      </c>
      <c r="K24" s="190">
        <v>0</v>
      </c>
      <c r="L24" s="190">
        <v>0</v>
      </c>
      <c r="M24" s="190">
        <v>0</v>
      </c>
      <c r="N24" s="190">
        <v>0</v>
      </c>
      <c r="O24" s="190">
        <v>0</v>
      </c>
      <c r="P24" s="190">
        <v>0</v>
      </c>
      <c r="Q24" s="190">
        <v>0</v>
      </c>
      <c r="R24" s="190">
        <v>0</v>
      </c>
      <c r="S24" s="190">
        <v>0</v>
      </c>
      <c r="T24" s="190">
        <v>0</v>
      </c>
      <c r="U24" s="190">
        <v>0</v>
      </c>
      <c r="V24" s="190">
        <f t="shared" si="7"/>
        <v>1</v>
      </c>
      <c r="W24" s="190">
        <f t="shared" si="4"/>
        <v>0</v>
      </c>
      <c r="X24" s="190">
        <f t="shared" si="5"/>
        <v>1</v>
      </c>
      <c r="Y24" s="190">
        <f t="shared" si="6"/>
        <v>0</v>
      </c>
    </row>
    <row r="25" spans="1:25" ht="47.25" x14ac:dyDescent="0.25">
      <c r="A25" s="142" t="s">
        <v>165</v>
      </c>
      <c r="B25" s="145" t="str">
        <f>прил.1!B23</f>
        <v>Система видеонаблюдения в офис  г.Новопсков, Новопсковский участок</v>
      </c>
      <c r="C25" s="54" t="s">
        <v>177</v>
      </c>
      <c r="D25" s="190">
        <v>1</v>
      </c>
      <c r="E25" s="190">
        <v>0</v>
      </c>
      <c r="F25" s="189">
        <f t="shared" si="1"/>
        <v>1</v>
      </c>
      <c r="G25" s="189">
        <f t="shared" si="2"/>
        <v>0</v>
      </c>
      <c r="H25" s="190">
        <v>1</v>
      </c>
      <c r="I25" s="190">
        <v>0</v>
      </c>
      <c r="J25" s="190">
        <v>1</v>
      </c>
      <c r="K25" s="190">
        <v>0</v>
      </c>
      <c r="L25" s="190">
        <v>0</v>
      </c>
      <c r="M25" s="190">
        <v>0</v>
      </c>
      <c r="N25" s="190">
        <v>0</v>
      </c>
      <c r="O25" s="190">
        <v>0</v>
      </c>
      <c r="P25" s="190">
        <v>0</v>
      </c>
      <c r="Q25" s="190">
        <v>0</v>
      </c>
      <c r="R25" s="190">
        <v>0</v>
      </c>
      <c r="S25" s="190">
        <v>0</v>
      </c>
      <c r="T25" s="190">
        <v>0</v>
      </c>
      <c r="U25" s="190">
        <v>0</v>
      </c>
      <c r="V25" s="190">
        <f t="shared" si="7"/>
        <v>1</v>
      </c>
      <c r="W25" s="190">
        <f t="shared" si="4"/>
        <v>0</v>
      </c>
      <c r="X25" s="190">
        <f t="shared" si="5"/>
        <v>1</v>
      </c>
      <c r="Y25" s="190">
        <f t="shared" si="6"/>
        <v>0</v>
      </c>
    </row>
    <row r="26" spans="1:25" ht="31.5" x14ac:dyDescent="0.25">
      <c r="A26" s="142" t="s">
        <v>166</v>
      </c>
      <c r="B26" s="145" t="str">
        <f>прил.1!B24</f>
        <v>Система видеонаблюдения в офис  пгт.Меловое, Меловской участок</v>
      </c>
      <c r="C26" s="54" t="s">
        <v>178</v>
      </c>
      <c r="D26" s="190">
        <v>1</v>
      </c>
      <c r="E26" s="190">
        <v>0</v>
      </c>
      <c r="F26" s="189">
        <f t="shared" si="1"/>
        <v>1</v>
      </c>
      <c r="G26" s="189">
        <f t="shared" si="2"/>
        <v>0</v>
      </c>
      <c r="H26" s="190">
        <v>1</v>
      </c>
      <c r="I26" s="190">
        <v>0</v>
      </c>
      <c r="J26" s="190">
        <v>1</v>
      </c>
      <c r="K26" s="190">
        <v>0</v>
      </c>
      <c r="L26" s="190">
        <v>0</v>
      </c>
      <c r="M26" s="190">
        <v>0</v>
      </c>
      <c r="N26" s="190">
        <v>0</v>
      </c>
      <c r="O26" s="190">
        <v>0</v>
      </c>
      <c r="P26" s="190">
        <v>0</v>
      </c>
      <c r="Q26" s="190">
        <v>0</v>
      </c>
      <c r="R26" s="190">
        <v>0</v>
      </c>
      <c r="S26" s="190">
        <v>0</v>
      </c>
      <c r="T26" s="190">
        <v>0</v>
      </c>
      <c r="U26" s="190">
        <v>0</v>
      </c>
      <c r="V26" s="190">
        <f t="shared" si="7"/>
        <v>1</v>
      </c>
      <c r="W26" s="190">
        <f t="shared" si="4"/>
        <v>0</v>
      </c>
      <c r="X26" s="190">
        <f t="shared" si="5"/>
        <v>1</v>
      </c>
      <c r="Y26" s="190">
        <f t="shared" si="6"/>
        <v>0</v>
      </c>
    </row>
    <row r="27" spans="1:25" ht="31.5" x14ac:dyDescent="0.25">
      <c r="A27" s="142" t="s">
        <v>167</v>
      </c>
      <c r="B27" s="145" t="str">
        <f>прил.1!B25</f>
        <v>Система видеонаблюдения в офис  г.Сватово, Сватовский участок</v>
      </c>
      <c r="C27" s="54" t="s">
        <v>179</v>
      </c>
      <c r="D27" s="190">
        <v>1</v>
      </c>
      <c r="E27" s="190">
        <v>0</v>
      </c>
      <c r="F27" s="189">
        <f t="shared" si="1"/>
        <v>1</v>
      </c>
      <c r="G27" s="189">
        <f t="shared" si="2"/>
        <v>0</v>
      </c>
      <c r="H27" s="190">
        <v>1</v>
      </c>
      <c r="I27" s="190">
        <v>0</v>
      </c>
      <c r="J27" s="190">
        <v>1</v>
      </c>
      <c r="K27" s="190">
        <v>0</v>
      </c>
      <c r="L27" s="190">
        <v>0</v>
      </c>
      <c r="M27" s="190">
        <v>0</v>
      </c>
      <c r="N27" s="190">
        <v>0</v>
      </c>
      <c r="O27" s="190">
        <v>0</v>
      </c>
      <c r="P27" s="190">
        <v>0</v>
      </c>
      <c r="Q27" s="190">
        <v>0</v>
      </c>
      <c r="R27" s="190">
        <v>0</v>
      </c>
      <c r="S27" s="190">
        <v>0</v>
      </c>
      <c r="T27" s="190">
        <v>0</v>
      </c>
      <c r="U27" s="190">
        <v>0</v>
      </c>
      <c r="V27" s="190">
        <f t="shared" si="7"/>
        <v>1</v>
      </c>
      <c r="W27" s="190">
        <f t="shared" si="4"/>
        <v>0</v>
      </c>
      <c r="X27" s="190">
        <f t="shared" si="5"/>
        <v>1</v>
      </c>
      <c r="Y27" s="190">
        <f t="shared" si="6"/>
        <v>0</v>
      </c>
    </row>
    <row r="28" spans="1:25" x14ac:dyDescent="0.25">
      <c r="A28" s="142" t="s">
        <v>168</v>
      </c>
      <c r="B28" s="145" t="str">
        <f>прил.1!B26</f>
        <v>Дизельный генератор на прицепе</v>
      </c>
      <c r="C28" s="54" t="s">
        <v>180</v>
      </c>
      <c r="D28" s="190">
        <v>1</v>
      </c>
      <c r="E28" s="190">
        <v>0</v>
      </c>
      <c r="F28" s="189">
        <f t="shared" si="1"/>
        <v>1</v>
      </c>
      <c r="G28" s="189">
        <f t="shared" si="2"/>
        <v>0</v>
      </c>
      <c r="H28" s="190">
        <v>1</v>
      </c>
      <c r="I28" s="190">
        <v>0</v>
      </c>
      <c r="J28" s="190">
        <v>1</v>
      </c>
      <c r="K28" s="190">
        <v>0</v>
      </c>
      <c r="L28" s="190">
        <v>0</v>
      </c>
      <c r="M28" s="190">
        <v>0</v>
      </c>
      <c r="N28" s="190">
        <v>0</v>
      </c>
      <c r="O28" s="190">
        <v>0</v>
      </c>
      <c r="P28" s="190">
        <v>0</v>
      </c>
      <c r="Q28" s="190">
        <v>0</v>
      </c>
      <c r="R28" s="190">
        <v>0</v>
      </c>
      <c r="S28" s="190">
        <v>0</v>
      </c>
      <c r="T28" s="190">
        <v>0</v>
      </c>
      <c r="U28" s="190">
        <v>0</v>
      </c>
      <c r="V28" s="190">
        <f t="shared" si="7"/>
        <v>1</v>
      </c>
      <c r="W28" s="190">
        <f t="shared" si="4"/>
        <v>0</v>
      </c>
      <c r="X28" s="190">
        <f t="shared" si="5"/>
        <v>1</v>
      </c>
      <c r="Y28" s="190">
        <f t="shared" si="6"/>
        <v>0</v>
      </c>
    </row>
    <row r="29" spans="1:25" x14ac:dyDescent="0.25">
      <c r="A29" s="142" t="s">
        <v>337</v>
      </c>
      <c r="B29" s="145" t="str">
        <f>прил.1!B27</f>
        <v>Система видеонаблюдения в ЦОК</v>
      </c>
      <c r="C29" s="54" t="s">
        <v>304</v>
      </c>
      <c r="D29" s="189">
        <v>0</v>
      </c>
      <c r="E29" s="190">
        <v>0</v>
      </c>
      <c r="F29" s="189">
        <f t="shared" si="1"/>
        <v>10</v>
      </c>
      <c r="G29" s="189">
        <f t="shared" si="2"/>
        <v>0</v>
      </c>
      <c r="H29" s="190">
        <v>0</v>
      </c>
      <c r="I29" s="190">
        <v>0</v>
      </c>
      <c r="J29" s="190">
        <v>10</v>
      </c>
      <c r="K29" s="190">
        <v>0</v>
      </c>
      <c r="L29" s="190">
        <v>0</v>
      </c>
      <c r="M29" s="190">
        <v>0</v>
      </c>
      <c r="N29" s="190">
        <v>0</v>
      </c>
      <c r="O29" s="190">
        <v>0</v>
      </c>
      <c r="P29" s="190">
        <v>0</v>
      </c>
      <c r="Q29" s="190">
        <v>0</v>
      </c>
      <c r="R29" s="190">
        <v>0</v>
      </c>
      <c r="S29" s="190">
        <v>0</v>
      </c>
      <c r="T29" s="190">
        <v>0</v>
      </c>
      <c r="U29" s="190">
        <v>0</v>
      </c>
      <c r="V29" s="190">
        <f t="shared" si="7"/>
        <v>0</v>
      </c>
      <c r="W29" s="190">
        <f t="shared" si="4"/>
        <v>0</v>
      </c>
      <c r="X29" s="190">
        <f t="shared" ref="X29:X41" si="8">J29+N29+R29+T29</f>
        <v>10</v>
      </c>
      <c r="Y29" s="190">
        <f t="shared" ref="Y29:Y41" si="9">K29+O29+S29+U29</f>
        <v>0</v>
      </c>
    </row>
    <row r="30" spans="1:25" ht="47.25" x14ac:dyDescent="0.25">
      <c r="A30" s="142" t="s">
        <v>338</v>
      </c>
      <c r="B30" s="145" t="str">
        <f>прил.1!B28</f>
        <v>Капсульный ЦОК (быстровозводимое модульное здание), г.Счастье</v>
      </c>
      <c r="C30" s="54" t="s">
        <v>305</v>
      </c>
      <c r="D30" s="189">
        <v>0</v>
      </c>
      <c r="E30" s="190">
        <v>0</v>
      </c>
      <c r="F30" s="189">
        <f t="shared" si="1"/>
        <v>1</v>
      </c>
      <c r="G30" s="189">
        <f t="shared" si="2"/>
        <v>0</v>
      </c>
      <c r="H30" s="190">
        <v>0</v>
      </c>
      <c r="I30" s="190">
        <v>0</v>
      </c>
      <c r="J30" s="190">
        <v>1</v>
      </c>
      <c r="K30" s="190">
        <v>0</v>
      </c>
      <c r="L30" s="190">
        <v>0</v>
      </c>
      <c r="M30" s="190">
        <v>0</v>
      </c>
      <c r="N30" s="190">
        <v>0</v>
      </c>
      <c r="O30" s="190">
        <v>0</v>
      </c>
      <c r="P30" s="190">
        <v>0</v>
      </c>
      <c r="Q30" s="190">
        <v>0</v>
      </c>
      <c r="R30" s="190">
        <v>0</v>
      </c>
      <c r="S30" s="190">
        <v>0</v>
      </c>
      <c r="T30" s="190">
        <v>0</v>
      </c>
      <c r="U30" s="190">
        <v>0</v>
      </c>
      <c r="V30" s="190">
        <f t="shared" si="7"/>
        <v>0</v>
      </c>
      <c r="W30" s="190">
        <f t="shared" si="4"/>
        <v>0</v>
      </c>
      <c r="X30" s="190">
        <f t="shared" si="8"/>
        <v>1</v>
      </c>
      <c r="Y30" s="190">
        <f t="shared" si="9"/>
        <v>0</v>
      </c>
    </row>
    <row r="31" spans="1:25" ht="47.25" x14ac:dyDescent="0.25">
      <c r="A31" s="142" t="s">
        <v>339</v>
      </c>
      <c r="B31" s="145" t="str">
        <f>прил.1!B29</f>
        <v>Капсульный ЦОК (быстровозводимое модульное здание), пгт.Станица Луганская</v>
      </c>
      <c r="C31" s="54" t="s">
        <v>306</v>
      </c>
      <c r="D31" s="189">
        <v>0</v>
      </c>
      <c r="E31" s="190">
        <v>0</v>
      </c>
      <c r="F31" s="189">
        <f t="shared" si="1"/>
        <v>1</v>
      </c>
      <c r="G31" s="189">
        <f t="shared" si="2"/>
        <v>0</v>
      </c>
      <c r="H31" s="190">
        <v>0</v>
      </c>
      <c r="I31" s="190">
        <v>0</v>
      </c>
      <c r="J31" s="190">
        <v>0</v>
      </c>
      <c r="K31" s="190">
        <v>0</v>
      </c>
      <c r="L31" s="190">
        <v>0</v>
      </c>
      <c r="M31" s="190">
        <v>0</v>
      </c>
      <c r="N31" s="190">
        <v>0</v>
      </c>
      <c r="O31" s="190">
        <v>0</v>
      </c>
      <c r="P31" s="190">
        <v>0</v>
      </c>
      <c r="Q31" s="190">
        <v>0</v>
      </c>
      <c r="R31" s="190">
        <v>1</v>
      </c>
      <c r="S31" s="190">
        <v>0</v>
      </c>
      <c r="T31" s="190">
        <v>0</v>
      </c>
      <c r="U31" s="190">
        <v>0</v>
      </c>
      <c r="V31" s="190">
        <f>H31+L31+P31</f>
        <v>0</v>
      </c>
      <c r="W31" s="190">
        <f t="shared" si="4"/>
        <v>0</v>
      </c>
      <c r="X31" s="190">
        <f t="shared" si="8"/>
        <v>1</v>
      </c>
      <c r="Y31" s="190">
        <f t="shared" si="9"/>
        <v>0</v>
      </c>
    </row>
    <row r="32" spans="1:25" ht="47.25" x14ac:dyDescent="0.25">
      <c r="A32" s="142" t="s">
        <v>340</v>
      </c>
      <c r="B32" s="145" t="str">
        <f>прил.1!B30</f>
        <v>Капсульный ЦОК (быстровозводимое модульное здание), г.Кировск</v>
      </c>
      <c r="C32" s="54" t="s">
        <v>307</v>
      </c>
      <c r="D32" s="189">
        <v>0</v>
      </c>
      <c r="E32" s="190">
        <v>0</v>
      </c>
      <c r="F32" s="189">
        <f t="shared" si="1"/>
        <v>1</v>
      </c>
      <c r="G32" s="189">
        <f t="shared" si="2"/>
        <v>0</v>
      </c>
      <c r="H32" s="190">
        <v>0</v>
      </c>
      <c r="I32" s="190">
        <v>0</v>
      </c>
      <c r="J32" s="190">
        <v>0</v>
      </c>
      <c r="K32" s="190">
        <v>0</v>
      </c>
      <c r="L32" s="190">
        <v>0</v>
      </c>
      <c r="M32" s="190">
        <v>0</v>
      </c>
      <c r="N32" s="190">
        <v>0</v>
      </c>
      <c r="O32" s="190">
        <v>0</v>
      </c>
      <c r="P32" s="190">
        <v>0</v>
      </c>
      <c r="Q32" s="190">
        <v>0</v>
      </c>
      <c r="R32" s="190">
        <v>1</v>
      </c>
      <c r="S32" s="190">
        <v>0</v>
      </c>
      <c r="T32" s="190">
        <v>0</v>
      </c>
      <c r="U32" s="190">
        <v>0</v>
      </c>
      <c r="V32" s="190">
        <f t="shared" si="7"/>
        <v>0</v>
      </c>
      <c r="W32" s="190">
        <f t="shared" si="4"/>
        <v>0</v>
      </c>
      <c r="X32" s="190">
        <f t="shared" si="8"/>
        <v>1</v>
      </c>
      <c r="Y32" s="190">
        <f t="shared" si="9"/>
        <v>0</v>
      </c>
    </row>
    <row r="33" spans="1:25" ht="47.25" x14ac:dyDescent="0.25">
      <c r="A33" s="142" t="s">
        <v>341</v>
      </c>
      <c r="B33" s="145" t="str">
        <f>прил.1!B31</f>
        <v>Капсульный ЦОК (быстровозводимое модульное здание), пгт. Марковка</v>
      </c>
      <c r="C33" s="54" t="s">
        <v>308</v>
      </c>
      <c r="D33" s="189">
        <v>0</v>
      </c>
      <c r="E33" s="190">
        <v>0</v>
      </c>
      <c r="F33" s="189">
        <f t="shared" si="1"/>
        <v>1</v>
      </c>
      <c r="G33" s="189">
        <f t="shared" si="2"/>
        <v>0</v>
      </c>
      <c r="H33" s="190">
        <v>0</v>
      </c>
      <c r="I33" s="190">
        <v>0</v>
      </c>
      <c r="J33" s="190">
        <v>0</v>
      </c>
      <c r="K33" s="190">
        <v>0</v>
      </c>
      <c r="L33" s="190">
        <v>0</v>
      </c>
      <c r="M33" s="190">
        <v>0</v>
      </c>
      <c r="N33" s="190">
        <v>0</v>
      </c>
      <c r="O33" s="190">
        <v>0</v>
      </c>
      <c r="P33" s="190">
        <v>0</v>
      </c>
      <c r="Q33" s="190">
        <v>0</v>
      </c>
      <c r="R33" s="190">
        <v>0</v>
      </c>
      <c r="S33" s="190">
        <v>0</v>
      </c>
      <c r="T33" s="190">
        <v>1</v>
      </c>
      <c r="U33" s="190">
        <v>0</v>
      </c>
      <c r="V33" s="190">
        <f>H33+L33+P33</f>
        <v>0</v>
      </c>
      <c r="W33" s="190">
        <f t="shared" si="4"/>
        <v>0</v>
      </c>
      <c r="X33" s="190">
        <f t="shared" si="8"/>
        <v>1</v>
      </c>
      <c r="Y33" s="190">
        <f t="shared" si="9"/>
        <v>0</v>
      </c>
    </row>
    <row r="34" spans="1:25" x14ac:dyDescent="0.25">
      <c r="A34" s="142" t="s">
        <v>342</v>
      </c>
      <c r="B34" s="145" t="str">
        <f>прил.1!B32</f>
        <v xml:space="preserve">Мобильный ЦОК </v>
      </c>
      <c r="C34" s="54" t="s">
        <v>309</v>
      </c>
      <c r="D34" s="189">
        <v>0</v>
      </c>
      <c r="E34" s="190">
        <v>0</v>
      </c>
      <c r="F34" s="189">
        <f t="shared" si="1"/>
        <v>2</v>
      </c>
      <c r="G34" s="189">
        <f t="shared" si="2"/>
        <v>0</v>
      </c>
      <c r="H34" s="190">
        <v>0</v>
      </c>
      <c r="I34" s="190">
        <v>0</v>
      </c>
      <c r="J34" s="190">
        <v>2</v>
      </c>
      <c r="K34" s="190">
        <v>0</v>
      </c>
      <c r="L34" s="190">
        <v>0</v>
      </c>
      <c r="M34" s="190">
        <v>0</v>
      </c>
      <c r="N34" s="190">
        <v>0</v>
      </c>
      <c r="O34" s="190">
        <v>0</v>
      </c>
      <c r="P34" s="190">
        <v>0</v>
      </c>
      <c r="Q34" s="190">
        <v>0</v>
      </c>
      <c r="R34" s="190">
        <v>0</v>
      </c>
      <c r="S34" s="190">
        <v>0</v>
      </c>
      <c r="T34" s="190">
        <v>0</v>
      </c>
      <c r="U34" s="190">
        <v>0</v>
      </c>
      <c r="V34" s="190">
        <f t="shared" si="7"/>
        <v>0</v>
      </c>
      <c r="W34" s="190">
        <f t="shared" si="4"/>
        <v>0</v>
      </c>
      <c r="X34" s="190">
        <f t="shared" si="8"/>
        <v>2</v>
      </c>
      <c r="Y34" s="190">
        <f t="shared" si="9"/>
        <v>0</v>
      </c>
    </row>
    <row r="35" spans="1:25" ht="47.25" x14ac:dyDescent="0.25">
      <c r="A35" s="142" t="s">
        <v>343</v>
      </c>
      <c r="B35" s="145" t="str">
        <f>прил.1!B33</f>
        <v>Разаработка проектной документации, поставка и монтаж охранно-тревожной сигнализации</v>
      </c>
      <c r="C35" s="54" t="s">
        <v>310</v>
      </c>
      <c r="D35" s="189">
        <v>0</v>
      </c>
      <c r="E35" s="190">
        <v>0</v>
      </c>
      <c r="F35" s="189">
        <f t="shared" si="1"/>
        <v>8</v>
      </c>
      <c r="G35" s="189">
        <f t="shared" si="2"/>
        <v>0</v>
      </c>
      <c r="H35" s="190">
        <v>0</v>
      </c>
      <c r="I35" s="190">
        <v>0</v>
      </c>
      <c r="J35" s="190">
        <v>0</v>
      </c>
      <c r="K35" s="190">
        <v>0</v>
      </c>
      <c r="L35" s="190">
        <v>0</v>
      </c>
      <c r="M35" s="190">
        <v>0</v>
      </c>
      <c r="N35" s="190">
        <v>8</v>
      </c>
      <c r="O35" s="190">
        <v>0</v>
      </c>
      <c r="P35" s="190">
        <v>0</v>
      </c>
      <c r="Q35" s="190">
        <v>0</v>
      </c>
      <c r="R35" s="190">
        <v>0</v>
      </c>
      <c r="S35" s="190">
        <v>0</v>
      </c>
      <c r="T35" s="190">
        <v>0</v>
      </c>
      <c r="U35" s="190">
        <v>0</v>
      </c>
      <c r="V35" s="190">
        <f t="shared" si="7"/>
        <v>0</v>
      </c>
      <c r="W35" s="190">
        <f t="shared" si="4"/>
        <v>0</v>
      </c>
      <c r="X35" s="190">
        <f t="shared" si="8"/>
        <v>8</v>
      </c>
      <c r="Y35" s="190">
        <f t="shared" si="9"/>
        <v>0</v>
      </c>
    </row>
    <row r="36" spans="1:25" ht="31.5" x14ac:dyDescent="0.25">
      <c r="A36" s="142" t="s">
        <v>344</v>
      </c>
      <c r="B36" s="145" t="str">
        <f>прил.1!B34</f>
        <v>Стационарный досмотровый металлодетектор</v>
      </c>
      <c r="C36" s="54" t="s">
        <v>311</v>
      </c>
      <c r="D36" s="189">
        <v>0</v>
      </c>
      <c r="E36" s="190">
        <v>0</v>
      </c>
      <c r="F36" s="189">
        <f t="shared" si="1"/>
        <v>1</v>
      </c>
      <c r="G36" s="189">
        <f t="shared" si="2"/>
        <v>0</v>
      </c>
      <c r="H36" s="190">
        <v>0</v>
      </c>
      <c r="I36" s="190">
        <v>0</v>
      </c>
      <c r="J36" s="190">
        <v>1</v>
      </c>
      <c r="K36" s="190">
        <v>0</v>
      </c>
      <c r="L36" s="190">
        <v>0</v>
      </c>
      <c r="M36" s="190">
        <v>0</v>
      </c>
      <c r="N36" s="190">
        <v>0</v>
      </c>
      <c r="O36" s="190">
        <v>0</v>
      </c>
      <c r="P36" s="190">
        <v>0</v>
      </c>
      <c r="Q36" s="190">
        <v>0</v>
      </c>
      <c r="R36" s="190">
        <v>0</v>
      </c>
      <c r="S36" s="190">
        <v>0</v>
      </c>
      <c r="T36" s="190">
        <v>0</v>
      </c>
      <c r="U36" s="190">
        <v>0</v>
      </c>
      <c r="V36" s="190">
        <f t="shared" si="7"/>
        <v>0</v>
      </c>
      <c r="W36" s="190">
        <f t="shared" si="4"/>
        <v>0</v>
      </c>
      <c r="X36" s="190">
        <f t="shared" si="8"/>
        <v>1</v>
      </c>
      <c r="Y36" s="190">
        <f t="shared" si="9"/>
        <v>0</v>
      </c>
    </row>
    <row r="37" spans="1:25" ht="31.5" x14ac:dyDescent="0.25">
      <c r="A37" s="142" t="s">
        <v>345</v>
      </c>
      <c r="B37" s="145" t="str">
        <f>прил.1!B35</f>
        <v>Легковой автомобиль марки LADA NIVA TRAVEL</v>
      </c>
      <c r="C37" s="54" t="s">
        <v>312</v>
      </c>
      <c r="D37" s="189">
        <v>0</v>
      </c>
      <c r="E37" s="190">
        <v>0</v>
      </c>
      <c r="F37" s="189">
        <f t="shared" si="1"/>
        <v>5</v>
      </c>
      <c r="G37" s="189">
        <f t="shared" si="2"/>
        <v>0</v>
      </c>
      <c r="H37" s="190">
        <v>0</v>
      </c>
      <c r="I37" s="190">
        <v>0</v>
      </c>
      <c r="J37" s="190">
        <v>5</v>
      </c>
      <c r="K37" s="190">
        <v>0</v>
      </c>
      <c r="L37" s="190">
        <v>0</v>
      </c>
      <c r="M37" s="190">
        <v>0</v>
      </c>
      <c r="N37" s="190">
        <v>0</v>
      </c>
      <c r="O37" s="190">
        <v>0</v>
      </c>
      <c r="P37" s="190">
        <v>0</v>
      </c>
      <c r="Q37" s="190">
        <v>0</v>
      </c>
      <c r="R37" s="190">
        <v>0</v>
      </c>
      <c r="S37" s="190">
        <v>0</v>
      </c>
      <c r="T37" s="190">
        <v>0</v>
      </c>
      <c r="U37" s="190">
        <v>0</v>
      </c>
      <c r="V37" s="190">
        <f t="shared" si="7"/>
        <v>0</v>
      </c>
      <c r="W37" s="190">
        <f t="shared" si="4"/>
        <v>0</v>
      </c>
      <c r="X37" s="190">
        <f t="shared" si="8"/>
        <v>5</v>
      </c>
      <c r="Y37" s="190">
        <f t="shared" si="9"/>
        <v>0</v>
      </c>
    </row>
    <row r="38" spans="1:25" ht="31.5" x14ac:dyDescent="0.25">
      <c r="A38" s="142" t="s">
        <v>346</v>
      </c>
      <c r="B38" s="145" t="str">
        <f>прил.1!B36</f>
        <v xml:space="preserve">Легковой автомобиль марки LADA LARGUS ENJОY 7-местная </v>
      </c>
      <c r="C38" s="54" t="s">
        <v>313</v>
      </c>
      <c r="D38" s="189">
        <v>0</v>
      </c>
      <c r="E38" s="190">
        <v>0</v>
      </c>
      <c r="F38" s="189">
        <f t="shared" si="1"/>
        <v>3</v>
      </c>
      <c r="G38" s="189">
        <f t="shared" si="2"/>
        <v>0</v>
      </c>
      <c r="H38" s="190">
        <v>0</v>
      </c>
      <c r="I38" s="190">
        <v>0</v>
      </c>
      <c r="J38" s="190">
        <v>3</v>
      </c>
      <c r="K38" s="190">
        <v>0</v>
      </c>
      <c r="L38" s="190">
        <v>0</v>
      </c>
      <c r="M38" s="190">
        <v>0</v>
      </c>
      <c r="N38" s="190">
        <v>0</v>
      </c>
      <c r="O38" s="190">
        <v>0</v>
      </c>
      <c r="P38" s="190">
        <v>0</v>
      </c>
      <c r="Q38" s="190">
        <v>0</v>
      </c>
      <c r="R38" s="190">
        <v>0</v>
      </c>
      <c r="S38" s="190">
        <v>0</v>
      </c>
      <c r="T38" s="190">
        <v>0</v>
      </c>
      <c r="U38" s="190">
        <v>0</v>
      </c>
      <c r="V38" s="190">
        <f>H38+L38+P38</f>
        <v>0</v>
      </c>
      <c r="W38" s="190">
        <f t="shared" si="4"/>
        <v>0</v>
      </c>
      <c r="X38" s="190">
        <f t="shared" si="8"/>
        <v>3</v>
      </c>
      <c r="Y38" s="190">
        <f t="shared" si="9"/>
        <v>0</v>
      </c>
    </row>
    <row r="39" spans="1:25" x14ac:dyDescent="0.25">
      <c r="A39" s="142" t="s">
        <v>347</v>
      </c>
      <c r="B39" s="145" t="str">
        <f>прил.1!B37</f>
        <v xml:space="preserve">Уличный светодиодный экран </v>
      </c>
      <c r="C39" s="54" t="s">
        <v>314</v>
      </c>
      <c r="D39" s="189">
        <v>0</v>
      </c>
      <c r="E39" s="190">
        <v>0</v>
      </c>
      <c r="F39" s="189">
        <f t="shared" si="1"/>
        <v>1</v>
      </c>
      <c r="G39" s="189">
        <f t="shared" si="2"/>
        <v>0</v>
      </c>
      <c r="H39" s="190">
        <v>0</v>
      </c>
      <c r="I39" s="190">
        <v>0</v>
      </c>
      <c r="J39" s="190">
        <v>1</v>
      </c>
      <c r="K39" s="190">
        <v>0</v>
      </c>
      <c r="L39" s="190">
        <v>0</v>
      </c>
      <c r="M39" s="190">
        <v>0</v>
      </c>
      <c r="N39" s="190">
        <v>0</v>
      </c>
      <c r="O39" s="190">
        <v>0</v>
      </c>
      <c r="P39" s="190">
        <v>0</v>
      </c>
      <c r="Q39" s="190">
        <v>0</v>
      </c>
      <c r="R39" s="190">
        <v>0</v>
      </c>
      <c r="S39" s="190">
        <v>0</v>
      </c>
      <c r="T39" s="190">
        <v>0</v>
      </c>
      <c r="U39" s="190">
        <v>0</v>
      </c>
      <c r="V39" s="190">
        <f t="shared" si="7"/>
        <v>0</v>
      </c>
      <c r="W39" s="190">
        <f t="shared" si="4"/>
        <v>0</v>
      </c>
      <c r="X39" s="190">
        <f t="shared" si="8"/>
        <v>1</v>
      </c>
      <c r="Y39" s="190">
        <f t="shared" si="9"/>
        <v>0</v>
      </c>
    </row>
    <row r="40" spans="1:25" x14ac:dyDescent="0.25">
      <c r="A40" s="142" t="s">
        <v>348</v>
      </c>
      <c r="B40" s="145" t="str">
        <f>прил.1!B38</f>
        <v>Модульный гараж</v>
      </c>
      <c r="C40" s="54" t="s">
        <v>315</v>
      </c>
      <c r="D40" s="189">
        <v>0</v>
      </c>
      <c r="E40" s="190">
        <v>0</v>
      </c>
      <c r="F40" s="189">
        <f t="shared" si="1"/>
        <v>9</v>
      </c>
      <c r="G40" s="189">
        <f t="shared" si="2"/>
        <v>0</v>
      </c>
      <c r="H40" s="190">
        <v>0</v>
      </c>
      <c r="I40" s="190">
        <v>0</v>
      </c>
      <c r="J40" s="190">
        <v>9</v>
      </c>
      <c r="K40" s="190">
        <v>0</v>
      </c>
      <c r="L40" s="190">
        <v>0</v>
      </c>
      <c r="M40" s="190">
        <v>0</v>
      </c>
      <c r="N40" s="190">
        <v>0</v>
      </c>
      <c r="O40" s="190">
        <v>0</v>
      </c>
      <c r="P40" s="190">
        <v>0</v>
      </c>
      <c r="Q40" s="190">
        <v>0</v>
      </c>
      <c r="R40" s="190">
        <v>0</v>
      </c>
      <c r="S40" s="190">
        <v>0</v>
      </c>
      <c r="T40" s="190">
        <v>0</v>
      </c>
      <c r="U40" s="190">
        <v>0</v>
      </c>
      <c r="V40" s="190">
        <f t="shared" si="7"/>
        <v>0</v>
      </c>
      <c r="W40" s="190">
        <f t="shared" si="4"/>
        <v>0</v>
      </c>
      <c r="X40" s="190">
        <f t="shared" si="8"/>
        <v>9</v>
      </c>
      <c r="Y40" s="190">
        <f t="shared" si="9"/>
        <v>0</v>
      </c>
    </row>
    <row r="41" spans="1:25" ht="31.5" x14ac:dyDescent="0.25">
      <c r="A41" s="142" t="s">
        <v>349</v>
      </c>
      <c r="B41" s="145" t="str">
        <f>прил.1!B39</f>
        <v xml:space="preserve">Лицензия для аудиобейджа Voca Tech </v>
      </c>
      <c r="C41" s="54" t="s">
        <v>316</v>
      </c>
      <c r="D41" s="189">
        <v>0</v>
      </c>
      <c r="E41" s="190">
        <v>0</v>
      </c>
      <c r="F41" s="189">
        <f t="shared" si="1"/>
        <v>150</v>
      </c>
      <c r="G41" s="189">
        <f t="shared" si="2"/>
        <v>0</v>
      </c>
      <c r="H41" s="190">
        <v>0</v>
      </c>
      <c r="I41" s="190">
        <v>0</v>
      </c>
      <c r="J41" s="190">
        <v>150</v>
      </c>
      <c r="K41" s="190">
        <v>0</v>
      </c>
      <c r="L41" s="190">
        <v>0</v>
      </c>
      <c r="M41" s="190">
        <v>0</v>
      </c>
      <c r="N41" s="190">
        <v>0</v>
      </c>
      <c r="O41" s="190">
        <v>0</v>
      </c>
      <c r="P41" s="190">
        <v>0</v>
      </c>
      <c r="Q41" s="190">
        <v>0</v>
      </c>
      <c r="R41" s="190">
        <v>0</v>
      </c>
      <c r="S41" s="190">
        <v>0</v>
      </c>
      <c r="T41" s="190">
        <v>0</v>
      </c>
      <c r="U41" s="190">
        <v>0</v>
      </c>
      <c r="V41" s="190">
        <f>H41+L41+P41</f>
        <v>0</v>
      </c>
      <c r="W41" s="190">
        <f t="shared" si="4"/>
        <v>0</v>
      </c>
      <c r="X41" s="190">
        <f t="shared" si="8"/>
        <v>150</v>
      </c>
      <c r="Y41" s="190">
        <f t="shared" si="9"/>
        <v>0</v>
      </c>
    </row>
    <row r="42" spans="1:25" s="107" customFormat="1" x14ac:dyDescent="0.25">
      <c r="A42" s="146">
        <v>2</v>
      </c>
      <c r="B42" s="136" t="s">
        <v>122</v>
      </c>
      <c r="C42" s="148"/>
      <c r="D42" s="200">
        <f t="shared" ref="D42:Y42" si="10">SUM(D43:D61)</f>
        <v>3896</v>
      </c>
      <c r="E42" s="200">
        <f t="shared" si="10"/>
        <v>2</v>
      </c>
      <c r="F42" s="200">
        <f t="shared" si="10"/>
        <v>5630</v>
      </c>
      <c r="G42" s="200">
        <f t="shared" si="10"/>
        <v>1</v>
      </c>
      <c r="H42" s="200">
        <f t="shared" si="10"/>
        <v>3896</v>
      </c>
      <c r="I42" s="200">
        <f t="shared" si="10"/>
        <v>1.76</v>
      </c>
      <c r="J42" s="200">
        <f t="shared" si="10"/>
        <v>2627</v>
      </c>
      <c r="K42" s="200">
        <f t="shared" si="10"/>
        <v>1</v>
      </c>
      <c r="L42" s="200">
        <f t="shared" si="10"/>
        <v>0</v>
      </c>
      <c r="M42" s="200">
        <f t="shared" si="10"/>
        <v>0</v>
      </c>
      <c r="N42" s="200">
        <f t="shared" si="10"/>
        <v>1200</v>
      </c>
      <c r="O42" s="200">
        <f t="shared" si="10"/>
        <v>0</v>
      </c>
      <c r="P42" s="200">
        <f t="shared" si="10"/>
        <v>0</v>
      </c>
      <c r="Q42" s="200">
        <f t="shared" si="10"/>
        <v>0</v>
      </c>
      <c r="R42" s="200">
        <f t="shared" si="10"/>
        <v>1802</v>
      </c>
      <c r="S42" s="200">
        <f t="shared" si="10"/>
        <v>0</v>
      </c>
      <c r="T42" s="200">
        <f t="shared" si="10"/>
        <v>1</v>
      </c>
      <c r="U42" s="200">
        <f t="shared" si="10"/>
        <v>0</v>
      </c>
      <c r="V42" s="200">
        <f t="shared" si="10"/>
        <v>3896</v>
      </c>
      <c r="W42" s="200">
        <f t="shared" si="10"/>
        <v>1.76</v>
      </c>
      <c r="X42" s="200">
        <f t="shared" si="10"/>
        <v>5630</v>
      </c>
      <c r="Y42" s="200">
        <f t="shared" si="10"/>
        <v>1</v>
      </c>
    </row>
    <row r="43" spans="1:25" ht="47.25" x14ac:dyDescent="0.25">
      <c r="A43" s="130" t="s">
        <v>147</v>
      </c>
      <c r="B43" s="145" t="str">
        <f>прил.1!B41</f>
        <v>Сервер vegman r220 g2 с системой хранения данных TATLIN.FLEX.PRO</v>
      </c>
      <c r="C43" s="138" t="s">
        <v>151</v>
      </c>
      <c r="D43" s="191">
        <v>1</v>
      </c>
      <c r="E43" s="192">
        <v>0</v>
      </c>
      <c r="F43" s="191">
        <f t="shared" ref="F43" si="11">X43</f>
        <v>3</v>
      </c>
      <c r="G43" s="191">
        <f t="shared" ref="G43" si="12">Y43</f>
        <v>0</v>
      </c>
      <c r="H43" s="192">
        <v>1</v>
      </c>
      <c r="I43" s="192">
        <v>0</v>
      </c>
      <c r="J43" s="192">
        <v>3</v>
      </c>
      <c r="K43" s="192">
        <v>0</v>
      </c>
      <c r="L43" s="192">
        <v>0</v>
      </c>
      <c r="M43" s="192">
        <v>0</v>
      </c>
      <c r="N43" s="192">
        <v>0</v>
      </c>
      <c r="O43" s="192">
        <v>0</v>
      </c>
      <c r="P43" s="192">
        <v>0</v>
      </c>
      <c r="Q43" s="192">
        <v>0</v>
      </c>
      <c r="R43" s="192">
        <v>0</v>
      </c>
      <c r="S43" s="192">
        <v>0</v>
      </c>
      <c r="T43" s="192">
        <v>0</v>
      </c>
      <c r="U43" s="192">
        <v>0</v>
      </c>
      <c r="V43" s="192">
        <f>H43+L43+P43</f>
        <v>1</v>
      </c>
      <c r="W43" s="192">
        <f t="shared" ref="W43" si="13">I43+M43+Q43+S43</f>
        <v>0</v>
      </c>
      <c r="X43" s="192">
        <f t="shared" ref="X43:X50" si="14">J43+N43+R43+T43</f>
        <v>3</v>
      </c>
      <c r="Y43" s="192">
        <f t="shared" ref="Y43:Y50" si="15">K43+O43+S43+U43</f>
        <v>0</v>
      </c>
    </row>
    <row r="44" spans="1:25" ht="110.25" x14ac:dyDescent="0.25">
      <c r="A44" s="130" t="s">
        <v>181</v>
      </c>
      <c r="B44" s="145" t="str">
        <f>прил.1!B42</f>
        <v>Лицензия на операционную систему специального назначения "Astra Linux Special Edition" уровень защищенности "Усиленный" ("Воронеж"), ицензия на программный комплекс "ALD Pro" РДЦП. 10101-02 (ФСТЭК)</v>
      </c>
      <c r="C44" s="138" t="s">
        <v>188</v>
      </c>
      <c r="D44" s="191">
        <v>1000</v>
      </c>
      <c r="E44" s="192">
        <v>0</v>
      </c>
      <c r="F44" s="191">
        <f t="shared" ref="F44:F69" si="16">X44</f>
        <v>1802</v>
      </c>
      <c r="G44" s="191">
        <f t="shared" ref="G44:G72" si="17">Y44</f>
        <v>0</v>
      </c>
      <c r="H44" s="192">
        <v>1000</v>
      </c>
      <c r="I44" s="192">
        <v>0</v>
      </c>
      <c r="J44" s="192">
        <v>602</v>
      </c>
      <c r="K44" s="192">
        <v>0</v>
      </c>
      <c r="L44" s="192">
        <v>0</v>
      </c>
      <c r="M44" s="192">
        <v>0</v>
      </c>
      <c r="N44" s="192">
        <v>1200</v>
      </c>
      <c r="O44" s="192">
        <v>0</v>
      </c>
      <c r="P44" s="192">
        <v>0</v>
      </c>
      <c r="Q44" s="192">
        <v>0</v>
      </c>
      <c r="R44" s="192">
        <v>0</v>
      </c>
      <c r="S44" s="192">
        <v>0</v>
      </c>
      <c r="T44" s="192">
        <v>0</v>
      </c>
      <c r="U44" s="192">
        <v>0</v>
      </c>
      <c r="V44" s="192">
        <f t="shared" ref="V44:V60" si="18">H44+L44+P44</f>
        <v>1000</v>
      </c>
      <c r="W44" s="192">
        <f t="shared" ref="W44:W50" si="19">I44+M44+Q44+S44</f>
        <v>0</v>
      </c>
      <c r="X44" s="192">
        <f t="shared" si="14"/>
        <v>1802</v>
      </c>
      <c r="Y44" s="192">
        <f t="shared" si="15"/>
        <v>0</v>
      </c>
    </row>
    <row r="45" spans="1:25" ht="31.5" x14ac:dyDescent="0.25">
      <c r="A45" s="130" t="s">
        <v>182</v>
      </c>
      <c r="B45" s="145" t="str">
        <f>прил.1!B43</f>
        <v>ПО МойОфис Стандартный 2. Лицензия Корпоративная</v>
      </c>
      <c r="C45" s="138" t="s">
        <v>189</v>
      </c>
      <c r="D45" s="191">
        <v>1000</v>
      </c>
      <c r="E45" s="192">
        <v>0</v>
      </c>
      <c r="F45" s="191">
        <f t="shared" si="16"/>
        <v>0</v>
      </c>
      <c r="G45" s="191">
        <f t="shared" si="17"/>
        <v>0</v>
      </c>
      <c r="H45" s="192">
        <v>1000</v>
      </c>
      <c r="I45" s="192">
        <v>0</v>
      </c>
      <c r="J45" s="192">
        <v>0</v>
      </c>
      <c r="K45" s="192">
        <v>0</v>
      </c>
      <c r="L45" s="192">
        <v>0</v>
      </c>
      <c r="M45" s="192">
        <v>0</v>
      </c>
      <c r="N45" s="192">
        <v>0</v>
      </c>
      <c r="O45" s="192">
        <v>0</v>
      </c>
      <c r="P45" s="192">
        <v>0</v>
      </c>
      <c r="Q45" s="192">
        <v>0</v>
      </c>
      <c r="R45" s="192">
        <v>0</v>
      </c>
      <c r="S45" s="192">
        <v>0</v>
      </c>
      <c r="T45" s="192">
        <v>0</v>
      </c>
      <c r="U45" s="192">
        <v>0</v>
      </c>
      <c r="V45" s="192">
        <f t="shared" si="18"/>
        <v>1000</v>
      </c>
      <c r="W45" s="192">
        <f t="shared" si="19"/>
        <v>0</v>
      </c>
      <c r="X45" s="192">
        <f t="shared" si="14"/>
        <v>0</v>
      </c>
      <c r="Y45" s="192">
        <f t="shared" si="15"/>
        <v>0</v>
      </c>
    </row>
    <row r="46" spans="1:25" ht="63" x14ac:dyDescent="0.25">
      <c r="A46" s="130" t="s">
        <v>183</v>
      </c>
      <c r="B46" s="145" t="str">
        <f>прил.1!B44</f>
        <v>ПО Kaspersky Endpoint Security для бизнеса расширенный Russian Edition 500-999 Node 2 years Renewal Licence</v>
      </c>
      <c r="C46" s="138" t="s">
        <v>190</v>
      </c>
      <c r="D46" s="191">
        <v>990</v>
      </c>
      <c r="E46" s="192">
        <v>0</v>
      </c>
      <c r="F46" s="191">
        <f t="shared" si="16"/>
        <v>1800</v>
      </c>
      <c r="G46" s="191">
        <f t="shared" si="17"/>
        <v>0</v>
      </c>
      <c r="H46" s="192">
        <v>990</v>
      </c>
      <c r="I46" s="192">
        <v>0</v>
      </c>
      <c r="J46" s="192">
        <v>900</v>
      </c>
      <c r="K46" s="192">
        <v>0</v>
      </c>
      <c r="L46" s="192">
        <v>0</v>
      </c>
      <c r="M46" s="192">
        <v>0</v>
      </c>
      <c r="N46" s="192">
        <v>0</v>
      </c>
      <c r="O46" s="192">
        <v>0</v>
      </c>
      <c r="P46" s="192">
        <v>0</v>
      </c>
      <c r="Q46" s="192">
        <v>0</v>
      </c>
      <c r="R46" s="192">
        <v>900</v>
      </c>
      <c r="S46" s="192">
        <v>0</v>
      </c>
      <c r="T46" s="192">
        <v>0</v>
      </c>
      <c r="U46" s="192">
        <v>0</v>
      </c>
      <c r="V46" s="192">
        <f>H46+L46+P46</f>
        <v>990</v>
      </c>
      <c r="W46" s="192">
        <f t="shared" si="19"/>
        <v>0</v>
      </c>
      <c r="X46" s="192">
        <f>J46+N46+R46+T46</f>
        <v>1800</v>
      </c>
      <c r="Y46" s="192">
        <f t="shared" si="15"/>
        <v>0</v>
      </c>
    </row>
    <row r="47" spans="1:25" ht="63" x14ac:dyDescent="0.25">
      <c r="A47" s="130" t="s">
        <v>184</v>
      </c>
      <c r="B47" s="145" t="str">
        <f>прил.1!B45</f>
        <v>ПО Kaspersky Endpoint Security  для почтовых серверов Russian Edition 500-999 MailAddress  2 years Renewal Licence</v>
      </c>
      <c r="C47" s="138" t="s">
        <v>191</v>
      </c>
      <c r="D47" s="191">
        <v>900</v>
      </c>
      <c r="E47" s="192">
        <v>0</v>
      </c>
      <c r="F47" s="191">
        <v>1800</v>
      </c>
      <c r="G47" s="191">
        <f t="shared" si="17"/>
        <v>0</v>
      </c>
      <c r="H47" s="192">
        <v>900</v>
      </c>
      <c r="I47" s="192">
        <v>0</v>
      </c>
      <c r="J47" s="192">
        <v>900</v>
      </c>
      <c r="K47" s="192">
        <v>0</v>
      </c>
      <c r="L47" s="192">
        <v>0</v>
      </c>
      <c r="M47" s="192">
        <v>0</v>
      </c>
      <c r="N47" s="192">
        <v>0</v>
      </c>
      <c r="O47" s="192">
        <v>0</v>
      </c>
      <c r="P47" s="192">
        <v>0</v>
      </c>
      <c r="Q47" s="192">
        <v>0</v>
      </c>
      <c r="R47" s="192">
        <v>900</v>
      </c>
      <c r="S47" s="192">
        <v>0</v>
      </c>
      <c r="T47" s="192">
        <v>0</v>
      </c>
      <c r="U47" s="192">
        <v>0</v>
      </c>
      <c r="V47" s="192">
        <f t="shared" si="18"/>
        <v>900</v>
      </c>
      <c r="W47" s="192">
        <f t="shared" si="19"/>
        <v>0</v>
      </c>
      <c r="X47" s="192">
        <f t="shared" si="14"/>
        <v>1800</v>
      </c>
      <c r="Y47" s="192">
        <f t="shared" si="15"/>
        <v>0</v>
      </c>
    </row>
    <row r="48" spans="1:25" ht="31.5" x14ac:dyDescent="0.25">
      <c r="A48" s="130" t="s">
        <v>185</v>
      </c>
      <c r="B48" s="145" t="str">
        <f>прил.1!B46</f>
        <v>СУБД Postgres Pro AC Standard на 1 ядро x86-64 2 years Base Licence</v>
      </c>
      <c r="C48" s="138" t="s">
        <v>192</v>
      </c>
      <c r="D48" s="191">
        <v>5</v>
      </c>
      <c r="E48" s="192">
        <v>0</v>
      </c>
      <c r="F48" s="191">
        <f t="shared" si="16"/>
        <v>0</v>
      </c>
      <c r="G48" s="191">
        <f t="shared" si="17"/>
        <v>0</v>
      </c>
      <c r="H48" s="192">
        <v>5</v>
      </c>
      <c r="I48" s="192">
        <v>0</v>
      </c>
      <c r="J48" s="192">
        <v>0</v>
      </c>
      <c r="K48" s="192">
        <v>0</v>
      </c>
      <c r="L48" s="192">
        <v>0</v>
      </c>
      <c r="M48" s="192">
        <v>0</v>
      </c>
      <c r="N48" s="192">
        <v>0</v>
      </c>
      <c r="O48" s="192">
        <v>0</v>
      </c>
      <c r="P48" s="192">
        <v>0</v>
      </c>
      <c r="Q48" s="192">
        <v>0</v>
      </c>
      <c r="R48" s="192">
        <v>0</v>
      </c>
      <c r="S48" s="192">
        <v>0</v>
      </c>
      <c r="T48" s="192">
        <v>0</v>
      </c>
      <c r="U48" s="192">
        <v>0</v>
      </c>
      <c r="V48" s="192">
        <f t="shared" si="18"/>
        <v>5</v>
      </c>
      <c r="W48" s="192">
        <f t="shared" si="19"/>
        <v>0</v>
      </c>
      <c r="X48" s="192">
        <f t="shared" si="14"/>
        <v>0</v>
      </c>
      <c r="Y48" s="192">
        <f t="shared" si="15"/>
        <v>0</v>
      </c>
    </row>
    <row r="49" spans="1:25" ht="31.5" x14ac:dyDescent="0.25">
      <c r="A49" s="130" t="s">
        <v>186</v>
      </c>
      <c r="B49" s="145" t="str">
        <f>прил.1!B47</f>
        <v>Оборудование и ПО по информационной безопасности</v>
      </c>
      <c r="C49" s="138" t="s">
        <v>193</v>
      </c>
      <c r="D49" s="191">
        <v>0</v>
      </c>
      <c r="E49" s="192">
        <v>1</v>
      </c>
      <c r="F49" s="191">
        <f t="shared" si="16"/>
        <v>0</v>
      </c>
      <c r="G49" s="191">
        <f t="shared" si="17"/>
        <v>1</v>
      </c>
      <c r="H49" s="192">
        <v>0</v>
      </c>
      <c r="I49" s="192">
        <v>0.76</v>
      </c>
      <c r="J49" s="192">
        <v>0</v>
      </c>
      <c r="K49" s="192">
        <v>1</v>
      </c>
      <c r="L49" s="192">
        <v>0</v>
      </c>
      <c r="M49" s="192">
        <v>0</v>
      </c>
      <c r="N49" s="192">
        <v>0</v>
      </c>
      <c r="O49" s="192">
        <v>0</v>
      </c>
      <c r="P49" s="192">
        <v>0</v>
      </c>
      <c r="Q49" s="192">
        <v>0</v>
      </c>
      <c r="R49" s="192">
        <v>0</v>
      </c>
      <c r="S49" s="192">
        <v>0</v>
      </c>
      <c r="T49" s="192">
        <v>0</v>
      </c>
      <c r="U49" s="192">
        <v>0</v>
      </c>
      <c r="V49" s="192">
        <f t="shared" si="18"/>
        <v>0</v>
      </c>
      <c r="W49" s="192">
        <f t="shared" si="19"/>
        <v>0.76</v>
      </c>
      <c r="X49" s="192">
        <f t="shared" si="14"/>
        <v>0</v>
      </c>
      <c r="Y49" s="192">
        <f t="shared" si="15"/>
        <v>1</v>
      </c>
    </row>
    <row r="50" spans="1:25" ht="21" customHeight="1" x14ac:dyDescent="0.25">
      <c r="A50" s="130" t="s">
        <v>187</v>
      </c>
      <c r="B50" s="145" t="str">
        <f>прил.1!B48</f>
        <v>ПО Пирамида 2.0</v>
      </c>
      <c r="C50" s="138" t="s">
        <v>194</v>
      </c>
      <c r="D50" s="191">
        <v>0</v>
      </c>
      <c r="E50" s="192">
        <v>1</v>
      </c>
      <c r="F50" s="191">
        <f t="shared" si="16"/>
        <v>1</v>
      </c>
      <c r="G50" s="191">
        <f t="shared" si="17"/>
        <v>0</v>
      </c>
      <c r="H50" s="192">
        <v>0</v>
      </c>
      <c r="I50" s="192">
        <v>1</v>
      </c>
      <c r="J50" s="192">
        <v>1</v>
      </c>
      <c r="K50" s="192">
        <v>0</v>
      </c>
      <c r="L50" s="192">
        <v>0</v>
      </c>
      <c r="M50" s="192">
        <v>0</v>
      </c>
      <c r="N50" s="192">
        <v>0</v>
      </c>
      <c r="O50" s="192">
        <v>0</v>
      </c>
      <c r="P50" s="192">
        <v>0</v>
      </c>
      <c r="Q50" s="192">
        <v>0</v>
      </c>
      <c r="R50" s="192">
        <v>0</v>
      </c>
      <c r="S50" s="192">
        <v>0</v>
      </c>
      <c r="T50" s="192">
        <v>0</v>
      </c>
      <c r="U50" s="192">
        <v>0</v>
      </c>
      <c r="V50" s="192">
        <f t="shared" si="18"/>
        <v>0</v>
      </c>
      <c r="W50" s="192">
        <f t="shared" si="19"/>
        <v>1</v>
      </c>
      <c r="X50" s="192">
        <f t="shared" si="14"/>
        <v>1</v>
      </c>
      <c r="Y50" s="192">
        <f t="shared" si="15"/>
        <v>0</v>
      </c>
    </row>
    <row r="51" spans="1:25" x14ac:dyDescent="0.25">
      <c r="A51" s="142" t="s">
        <v>351</v>
      </c>
      <c r="B51" s="145" t="str">
        <f>прил.1!B49</f>
        <v>Право использования 1С:Архив</v>
      </c>
      <c r="C51" s="138" t="s">
        <v>317</v>
      </c>
      <c r="D51" s="191">
        <v>0</v>
      </c>
      <c r="E51" s="192">
        <v>0</v>
      </c>
      <c r="F51" s="191">
        <f t="shared" si="16"/>
        <v>1</v>
      </c>
      <c r="G51" s="191">
        <f t="shared" si="17"/>
        <v>0</v>
      </c>
      <c r="H51" s="192">
        <v>0</v>
      </c>
      <c r="I51" s="192">
        <v>0</v>
      </c>
      <c r="J51" s="192">
        <v>1</v>
      </c>
      <c r="K51" s="192">
        <v>0</v>
      </c>
      <c r="L51" s="192">
        <v>0</v>
      </c>
      <c r="M51" s="192">
        <v>0</v>
      </c>
      <c r="N51" s="192">
        <v>0</v>
      </c>
      <c r="O51" s="192">
        <v>0</v>
      </c>
      <c r="P51" s="192">
        <v>0</v>
      </c>
      <c r="Q51" s="192">
        <v>0</v>
      </c>
      <c r="R51" s="192">
        <v>0</v>
      </c>
      <c r="S51" s="192">
        <v>0</v>
      </c>
      <c r="T51" s="192">
        <v>0</v>
      </c>
      <c r="U51" s="192">
        <v>0</v>
      </c>
      <c r="V51" s="192">
        <f t="shared" si="18"/>
        <v>0</v>
      </c>
      <c r="W51" s="192">
        <f t="shared" ref="W51:W61" si="20">I51+M51+Q51+S51</f>
        <v>0</v>
      </c>
      <c r="X51" s="192">
        <f t="shared" ref="X51:X61" si="21">J51+N51+R51+T51</f>
        <v>1</v>
      </c>
      <c r="Y51" s="192">
        <f t="shared" ref="Y51:Y61" si="22">K51+O51+S51+U51</f>
        <v>0</v>
      </c>
    </row>
    <row r="52" spans="1:25" ht="31.5" x14ac:dyDescent="0.25">
      <c r="A52" s="142" t="s">
        <v>352</v>
      </c>
      <c r="B52" s="145" t="str">
        <f>прил.1!B50</f>
        <v>Лицензия на ПО СКЗИ "КриптоПро CSP", версия 5.0</v>
      </c>
      <c r="C52" s="138" t="s">
        <v>318</v>
      </c>
      <c r="D52" s="191">
        <v>0</v>
      </c>
      <c r="E52" s="192">
        <v>0</v>
      </c>
      <c r="F52" s="191">
        <f t="shared" si="16"/>
        <v>200</v>
      </c>
      <c r="G52" s="191">
        <f>Y52</f>
        <v>0</v>
      </c>
      <c r="H52" s="192">
        <v>0</v>
      </c>
      <c r="I52" s="192">
        <v>0</v>
      </c>
      <c r="J52" s="192">
        <v>200</v>
      </c>
      <c r="K52" s="192">
        <v>0</v>
      </c>
      <c r="L52" s="192">
        <v>0</v>
      </c>
      <c r="M52" s="192">
        <v>0</v>
      </c>
      <c r="N52" s="192">
        <v>0</v>
      </c>
      <c r="O52" s="192">
        <v>0</v>
      </c>
      <c r="P52" s="192">
        <v>0</v>
      </c>
      <c r="Q52" s="192">
        <v>0</v>
      </c>
      <c r="R52" s="192">
        <v>0</v>
      </c>
      <c r="S52" s="192">
        <v>0</v>
      </c>
      <c r="T52" s="192">
        <v>0</v>
      </c>
      <c r="U52" s="192">
        <v>0</v>
      </c>
      <c r="V52" s="192">
        <f t="shared" si="18"/>
        <v>0</v>
      </c>
      <c r="W52" s="192">
        <f t="shared" si="20"/>
        <v>0</v>
      </c>
      <c r="X52" s="192">
        <f t="shared" ref="X52:X53" si="23">J52+N52+R52+T52</f>
        <v>200</v>
      </c>
      <c r="Y52" s="192">
        <f t="shared" ref="Y52:Y53" si="24">K52+O52+S52+U52</f>
        <v>0</v>
      </c>
    </row>
    <row r="53" spans="1:25" ht="63" x14ac:dyDescent="0.25">
      <c r="A53" s="142" t="s">
        <v>353</v>
      </c>
      <c r="B53" s="145" t="str">
        <f>прил.1!B51</f>
        <v xml:space="preserve">Расширение права использования программного продукта 1С: Предприятие 8 КОРП. Клиентская лицензия на 250 рабочих мест </v>
      </c>
      <c r="C53" s="138" t="s">
        <v>319</v>
      </c>
      <c r="D53" s="191">
        <v>0</v>
      </c>
      <c r="E53" s="192">
        <v>0</v>
      </c>
      <c r="F53" s="191">
        <f t="shared" si="16"/>
        <v>3</v>
      </c>
      <c r="G53" s="191">
        <f t="shared" si="17"/>
        <v>0</v>
      </c>
      <c r="H53" s="192">
        <v>0</v>
      </c>
      <c r="I53" s="192">
        <v>0</v>
      </c>
      <c r="J53" s="192">
        <v>3</v>
      </c>
      <c r="K53" s="192">
        <v>0</v>
      </c>
      <c r="L53" s="192">
        <v>0</v>
      </c>
      <c r="M53" s="192">
        <v>0</v>
      </c>
      <c r="N53" s="192">
        <v>0</v>
      </c>
      <c r="O53" s="192">
        <v>0</v>
      </c>
      <c r="P53" s="192">
        <v>0</v>
      </c>
      <c r="Q53" s="192">
        <v>0</v>
      </c>
      <c r="R53" s="192">
        <v>0</v>
      </c>
      <c r="S53" s="192">
        <v>0</v>
      </c>
      <c r="T53" s="192">
        <v>0</v>
      </c>
      <c r="U53" s="192">
        <v>0</v>
      </c>
      <c r="V53" s="192">
        <f t="shared" si="18"/>
        <v>0</v>
      </c>
      <c r="W53" s="192">
        <f t="shared" si="20"/>
        <v>0</v>
      </c>
      <c r="X53" s="192">
        <f t="shared" si="23"/>
        <v>3</v>
      </c>
      <c r="Y53" s="192">
        <f t="shared" si="24"/>
        <v>0</v>
      </c>
    </row>
    <row r="54" spans="1:25" ht="31.5" x14ac:dyDescent="0.25">
      <c r="A54" s="142" t="s">
        <v>354</v>
      </c>
      <c r="B54" s="145" t="str">
        <f>прил.1!B52</f>
        <v>1С:Предприятие 8.3 КОРП. Лицензия на сервер (x86-64)</v>
      </c>
      <c r="C54" s="138" t="s">
        <v>320</v>
      </c>
      <c r="D54" s="191">
        <v>0</v>
      </c>
      <c r="E54" s="192">
        <v>0</v>
      </c>
      <c r="F54" s="191">
        <f t="shared" si="16"/>
        <v>1</v>
      </c>
      <c r="G54" s="191">
        <f t="shared" si="17"/>
        <v>0</v>
      </c>
      <c r="H54" s="192">
        <v>0</v>
      </c>
      <c r="I54" s="192">
        <v>0</v>
      </c>
      <c r="J54" s="192">
        <v>1</v>
      </c>
      <c r="K54" s="192">
        <v>0</v>
      </c>
      <c r="L54" s="192">
        <v>0</v>
      </c>
      <c r="M54" s="192">
        <v>0</v>
      </c>
      <c r="N54" s="192">
        <v>0</v>
      </c>
      <c r="O54" s="192">
        <v>0</v>
      </c>
      <c r="P54" s="192">
        <v>0</v>
      </c>
      <c r="Q54" s="192">
        <v>0</v>
      </c>
      <c r="R54" s="192">
        <v>0</v>
      </c>
      <c r="S54" s="192">
        <v>0</v>
      </c>
      <c r="T54" s="192">
        <v>0</v>
      </c>
      <c r="U54" s="192">
        <v>0</v>
      </c>
      <c r="V54" s="192">
        <f t="shared" si="18"/>
        <v>0</v>
      </c>
      <c r="W54" s="192">
        <f t="shared" si="20"/>
        <v>0</v>
      </c>
      <c r="X54" s="192">
        <f t="shared" si="21"/>
        <v>1</v>
      </c>
      <c r="Y54" s="192">
        <f t="shared" si="22"/>
        <v>0</v>
      </c>
    </row>
    <row r="55" spans="1:25" x14ac:dyDescent="0.25">
      <c r="A55" s="142" t="s">
        <v>355</v>
      </c>
      <c r="B55" s="145" t="str">
        <f>прил.1!B53</f>
        <v xml:space="preserve">ИБП APC Smart-UPS SRT, 10кВА </v>
      </c>
      <c r="C55" s="138" t="s">
        <v>321</v>
      </c>
      <c r="D55" s="191">
        <v>0</v>
      </c>
      <c r="E55" s="192">
        <v>0</v>
      </c>
      <c r="F55" s="191">
        <f t="shared" si="16"/>
        <v>4</v>
      </c>
      <c r="G55" s="191">
        <f t="shared" si="17"/>
        <v>0</v>
      </c>
      <c r="H55" s="192">
        <v>0</v>
      </c>
      <c r="I55" s="192">
        <v>0</v>
      </c>
      <c r="J55" s="192">
        <v>4</v>
      </c>
      <c r="K55" s="187">
        <v>0</v>
      </c>
      <c r="L55" s="192">
        <v>0</v>
      </c>
      <c r="M55" s="192">
        <v>0</v>
      </c>
      <c r="N55" s="192">
        <v>0</v>
      </c>
      <c r="O55" s="192">
        <v>0</v>
      </c>
      <c r="P55" s="192">
        <v>0</v>
      </c>
      <c r="Q55" s="192">
        <v>0</v>
      </c>
      <c r="R55" s="192">
        <v>0</v>
      </c>
      <c r="S55" s="192">
        <v>0</v>
      </c>
      <c r="T55" s="192">
        <v>0</v>
      </c>
      <c r="U55" s="192">
        <v>0</v>
      </c>
      <c r="V55" s="192">
        <f t="shared" si="18"/>
        <v>0</v>
      </c>
      <c r="W55" s="192">
        <f t="shared" si="20"/>
        <v>0</v>
      </c>
      <c r="X55" s="192">
        <f t="shared" ref="X55" si="25">J55+N55+R55+T55</f>
        <v>4</v>
      </c>
      <c r="Y55" s="192">
        <f t="shared" ref="Y55" si="26">K55+O55+S55+U55</f>
        <v>0</v>
      </c>
    </row>
    <row r="56" spans="1:25" ht="47.25" x14ac:dyDescent="0.25">
      <c r="A56" s="142" t="s">
        <v>356</v>
      </c>
      <c r="B56" s="145" t="str">
        <f>прил.1!B54</f>
        <v>Криптошлюз тип 2 АПКШ "Континент" 3,9. Криптошлюз. Платформа IPCR50.KCЗ</v>
      </c>
      <c r="C56" s="138" t="s">
        <v>322</v>
      </c>
      <c r="D56" s="191">
        <v>0</v>
      </c>
      <c r="E56" s="192">
        <v>0</v>
      </c>
      <c r="F56" s="191">
        <f t="shared" si="16"/>
        <v>4</v>
      </c>
      <c r="G56" s="191">
        <f t="shared" si="17"/>
        <v>0</v>
      </c>
      <c r="H56" s="192">
        <v>0</v>
      </c>
      <c r="I56" s="192">
        <v>0</v>
      </c>
      <c r="J56" s="192">
        <v>1</v>
      </c>
      <c r="K56" s="192">
        <v>0</v>
      </c>
      <c r="L56" s="192">
        <v>0</v>
      </c>
      <c r="M56" s="192">
        <v>0</v>
      </c>
      <c r="N56" s="192">
        <v>0</v>
      </c>
      <c r="O56" s="192">
        <v>0</v>
      </c>
      <c r="P56" s="192">
        <v>0</v>
      </c>
      <c r="Q56" s="192">
        <v>0</v>
      </c>
      <c r="R56" s="192">
        <v>2</v>
      </c>
      <c r="S56" s="192">
        <v>0</v>
      </c>
      <c r="T56" s="192">
        <v>1</v>
      </c>
      <c r="U56" s="192">
        <v>0</v>
      </c>
      <c r="V56" s="192">
        <f>H56+L56+P56</f>
        <v>0</v>
      </c>
      <c r="W56" s="192">
        <f t="shared" si="20"/>
        <v>0</v>
      </c>
      <c r="X56" s="192">
        <f t="shared" si="21"/>
        <v>4</v>
      </c>
      <c r="Y56" s="192">
        <f t="shared" si="22"/>
        <v>0</v>
      </c>
    </row>
    <row r="57" spans="1:25" x14ac:dyDescent="0.25">
      <c r="A57" s="142" t="s">
        <v>357</v>
      </c>
      <c r="B57" s="145" t="str">
        <f>прил.1!B55</f>
        <v>Аппарат для сварки оптоволокна</v>
      </c>
      <c r="C57" s="138" t="s">
        <v>323</v>
      </c>
      <c r="D57" s="191">
        <v>0</v>
      </c>
      <c r="E57" s="192">
        <v>0</v>
      </c>
      <c r="F57" s="191">
        <f t="shared" si="16"/>
        <v>1</v>
      </c>
      <c r="G57" s="191">
        <f t="shared" si="17"/>
        <v>0</v>
      </c>
      <c r="H57" s="192">
        <v>0</v>
      </c>
      <c r="I57" s="192">
        <v>0</v>
      </c>
      <c r="J57" s="192">
        <v>1</v>
      </c>
      <c r="K57" s="192">
        <v>0</v>
      </c>
      <c r="L57" s="192">
        <v>0</v>
      </c>
      <c r="M57" s="192">
        <v>0</v>
      </c>
      <c r="N57" s="192">
        <v>0</v>
      </c>
      <c r="O57" s="192">
        <v>0</v>
      </c>
      <c r="P57" s="192">
        <v>0</v>
      </c>
      <c r="Q57" s="192">
        <v>0</v>
      </c>
      <c r="R57" s="192">
        <v>0</v>
      </c>
      <c r="S57" s="192">
        <v>0</v>
      </c>
      <c r="T57" s="192">
        <v>0</v>
      </c>
      <c r="U57" s="192">
        <v>0</v>
      </c>
      <c r="V57" s="192">
        <f t="shared" si="18"/>
        <v>0</v>
      </c>
      <c r="W57" s="192">
        <f t="shared" si="20"/>
        <v>0</v>
      </c>
      <c r="X57" s="192">
        <f t="shared" ref="X57" si="27">J57+N57+R57+T57</f>
        <v>1</v>
      </c>
      <c r="Y57" s="192">
        <f t="shared" ref="Y57" si="28">K57+O57+S57+U57</f>
        <v>0</v>
      </c>
    </row>
    <row r="58" spans="1:25" ht="31.5" x14ac:dyDescent="0.25">
      <c r="A58" s="142" t="s">
        <v>358</v>
      </c>
      <c r="B58" s="145" t="str">
        <f>прил.1!B56</f>
        <v xml:space="preserve">ПК для выполнения сложных вычислительных процессов </v>
      </c>
      <c r="C58" s="138" t="s">
        <v>324</v>
      </c>
      <c r="D58" s="191">
        <v>0</v>
      </c>
      <c r="E58" s="192">
        <v>0</v>
      </c>
      <c r="F58" s="191">
        <f t="shared" si="16"/>
        <v>2</v>
      </c>
      <c r="G58" s="191">
        <f t="shared" si="17"/>
        <v>0</v>
      </c>
      <c r="H58" s="192">
        <v>0</v>
      </c>
      <c r="I58" s="192">
        <v>0</v>
      </c>
      <c r="J58" s="192">
        <v>2</v>
      </c>
      <c r="K58" s="192">
        <v>0</v>
      </c>
      <c r="L58" s="192">
        <v>0</v>
      </c>
      <c r="M58" s="192">
        <v>0</v>
      </c>
      <c r="N58" s="192">
        <v>0</v>
      </c>
      <c r="O58" s="192">
        <v>0</v>
      </c>
      <c r="P58" s="192">
        <v>0</v>
      </c>
      <c r="Q58" s="192">
        <v>0</v>
      </c>
      <c r="R58" s="192">
        <v>0</v>
      </c>
      <c r="S58" s="192">
        <v>0</v>
      </c>
      <c r="T58" s="192">
        <v>0</v>
      </c>
      <c r="U58" s="192">
        <v>0</v>
      </c>
      <c r="V58" s="192">
        <f t="shared" si="18"/>
        <v>0</v>
      </c>
      <c r="W58" s="192">
        <f t="shared" si="20"/>
        <v>0</v>
      </c>
      <c r="X58" s="192">
        <f t="shared" si="21"/>
        <v>2</v>
      </c>
      <c r="Y58" s="192">
        <f t="shared" si="22"/>
        <v>0</v>
      </c>
    </row>
    <row r="59" spans="1:25" ht="78.75" x14ac:dyDescent="0.25">
      <c r="A59" s="142" t="s">
        <v>359</v>
      </c>
      <c r="B59" s="145" t="str">
        <f>прил.1!B57</f>
        <v xml:space="preserve">Лицензия на ПО "Система безопасного управления средой виртуализации Z-Virt" на физический сервер с максимально 2 СРU </v>
      </c>
      <c r="C59" s="138" t="s">
        <v>325</v>
      </c>
      <c r="D59" s="191">
        <v>0</v>
      </c>
      <c r="E59" s="192">
        <v>0</v>
      </c>
      <c r="F59" s="191">
        <f t="shared" si="16"/>
        <v>6</v>
      </c>
      <c r="G59" s="191">
        <f t="shared" si="17"/>
        <v>0</v>
      </c>
      <c r="H59" s="192">
        <v>0</v>
      </c>
      <c r="I59" s="192">
        <v>0</v>
      </c>
      <c r="J59" s="192">
        <v>6</v>
      </c>
      <c r="K59" s="187">
        <v>0</v>
      </c>
      <c r="L59" s="192">
        <v>0</v>
      </c>
      <c r="M59" s="192">
        <v>0</v>
      </c>
      <c r="N59" s="192">
        <v>0</v>
      </c>
      <c r="O59" s="192">
        <v>0</v>
      </c>
      <c r="P59" s="192">
        <v>0</v>
      </c>
      <c r="Q59" s="192">
        <v>0</v>
      </c>
      <c r="R59" s="192">
        <v>0</v>
      </c>
      <c r="S59" s="192">
        <v>0</v>
      </c>
      <c r="T59" s="192">
        <v>0</v>
      </c>
      <c r="U59" s="192">
        <v>0</v>
      </c>
      <c r="V59" s="192">
        <f t="shared" si="18"/>
        <v>0</v>
      </c>
      <c r="W59" s="192">
        <f t="shared" si="20"/>
        <v>0</v>
      </c>
      <c r="X59" s="192">
        <f t="shared" ref="X59" si="29">J59+N59+R59+T59</f>
        <v>6</v>
      </c>
      <c r="Y59" s="192">
        <f t="shared" ref="Y59" si="30">K59+O59+S59+U59</f>
        <v>0</v>
      </c>
    </row>
    <row r="60" spans="1:25" ht="47.25" x14ac:dyDescent="0.25">
      <c r="A60" s="142" t="s">
        <v>360</v>
      </c>
      <c r="B60" s="145" t="str">
        <f>прил.1!B58</f>
        <v>ПО TrueConf Enterprise на 200 онлайн пользователей. Бессрочная лицензия</v>
      </c>
      <c r="C60" s="138" t="s">
        <v>326</v>
      </c>
      <c r="D60" s="191">
        <v>0</v>
      </c>
      <c r="E60" s="192">
        <v>0</v>
      </c>
      <c r="F60" s="191">
        <f t="shared" si="16"/>
        <v>1</v>
      </c>
      <c r="G60" s="191">
        <f t="shared" si="17"/>
        <v>0</v>
      </c>
      <c r="H60" s="192">
        <v>0</v>
      </c>
      <c r="I60" s="192">
        <v>0</v>
      </c>
      <c r="J60" s="192">
        <v>1</v>
      </c>
      <c r="K60" s="192">
        <v>0</v>
      </c>
      <c r="L60" s="192">
        <v>0</v>
      </c>
      <c r="M60" s="192">
        <v>0</v>
      </c>
      <c r="N60" s="192">
        <v>0</v>
      </c>
      <c r="O60" s="192">
        <v>0</v>
      </c>
      <c r="P60" s="192">
        <v>0</v>
      </c>
      <c r="Q60" s="192">
        <v>0</v>
      </c>
      <c r="R60" s="192">
        <v>0</v>
      </c>
      <c r="S60" s="192">
        <v>0</v>
      </c>
      <c r="T60" s="192">
        <v>0</v>
      </c>
      <c r="U60" s="192">
        <v>0</v>
      </c>
      <c r="V60" s="192">
        <f t="shared" si="18"/>
        <v>0</v>
      </c>
      <c r="W60" s="192">
        <f t="shared" si="20"/>
        <v>0</v>
      </c>
      <c r="X60" s="192">
        <f t="shared" si="21"/>
        <v>1</v>
      </c>
      <c r="Y60" s="192">
        <f t="shared" si="22"/>
        <v>0</v>
      </c>
    </row>
    <row r="61" spans="1:25" ht="47.25" x14ac:dyDescent="0.25">
      <c r="A61" s="142" t="s">
        <v>361</v>
      </c>
      <c r="B61" s="145" t="str">
        <f>прил.1!B59</f>
        <v xml:space="preserve">Лицензия на право пользования  программой "Расчеты с поставщиками" ПК "СтекЭнерго" </v>
      </c>
      <c r="C61" s="138" t="s">
        <v>327</v>
      </c>
      <c r="D61" s="191">
        <v>0</v>
      </c>
      <c r="E61" s="192">
        <v>0</v>
      </c>
      <c r="F61" s="191">
        <f t="shared" si="16"/>
        <v>1</v>
      </c>
      <c r="G61" s="191">
        <f t="shared" si="17"/>
        <v>0</v>
      </c>
      <c r="H61" s="192">
        <v>0</v>
      </c>
      <c r="I61" s="192">
        <v>0</v>
      </c>
      <c r="J61" s="192">
        <v>1</v>
      </c>
      <c r="K61" s="192">
        <v>0</v>
      </c>
      <c r="L61" s="192">
        <v>0</v>
      </c>
      <c r="M61" s="192">
        <v>0</v>
      </c>
      <c r="N61" s="192">
        <v>0</v>
      </c>
      <c r="O61" s="192">
        <v>0</v>
      </c>
      <c r="P61" s="192">
        <v>0</v>
      </c>
      <c r="Q61" s="192">
        <v>0</v>
      </c>
      <c r="R61" s="192">
        <v>0</v>
      </c>
      <c r="S61" s="192">
        <v>0</v>
      </c>
      <c r="T61" s="192">
        <v>0</v>
      </c>
      <c r="U61" s="192">
        <v>0</v>
      </c>
      <c r="V61" s="192">
        <f>H61+L61+P61</f>
        <v>0</v>
      </c>
      <c r="W61" s="192">
        <f t="shared" si="20"/>
        <v>0</v>
      </c>
      <c r="X61" s="192">
        <f t="shared" si="21"/>
        <v>1</v>
      </c>
      <c r="Y61" s="192">
        <f t="shared" si="22"/>
        <v>0</v>
      </c>
    </row>
    <row r="62" spans="1:25" s="107" customFormat="1" ht="47.25" x14ac:dyDescent="0.25">
      <c r="A62" s="146">
        <v>3</v>
      </c>
      <c r="B62" s="136" t="s">
        <v>102</v>
      </c>
      <c r="C62" s="148"/>
      <c r="D62" s="200">
        <f t="shared" ref="D62:Y62" si="31">D63</f>
        <v>201117</v>
      </c>
      <c r="E62" s="200">
        <f t="shared" si="31"/>
        <v>0</v>
      </c>
      <c r="F62" s="200">
        <f t="shared" si="31"/>
        <v>244758</v>
      </c>
      <c r="G62" s="200">
        <f t="shared" si="31"/>
        <v>0</v>
      </c>
      <c r="H62" s="200">
        <f t="shared" si="31"/>
        <v>50136</v>
      </c>
      <c r="I62" s="200">
        <f t="shared" si="31"/>
        <v>0</v>
      </c>
      <c r="J62" s="200">
        <f t="shared" si="31"/>
        <v>41010</v>
      </c>
      <c r="K62" s="200">
        <f t="shared" si="31"/>
        <v>0</v>
      </c>
      <c r="L62" s="200">
        <f t="shared" si="31"/>
        <v>50437</v>
      </c>
      <c r="M62" s="200">
        <f t="shared" si="31"/>
        <v>0</v>
      </c>
      <c r="N62" s="200">
        <f t="shared" si="31"/>
        <v>50437</v>
      </c>
      <c r="O62" s="200">
        <f t="shared" si="31"/>
        <v>0</v>
      </c>
      <c r="P62" s="200">
        <f t="shared" si="31"/>
        <v>50571</v>
      </c>
      <c r="Q62" s="200">
        <f t="shared" si="31"/>
        <v>0</v>
      </c>
      <c r="R62" s="200">
        <f t="shared" si="31"/>
        <v>50571</v>
      </c>
      <c r="S62" s="200">
        <f t="shared" si="31"/>
        <v>0</v>
      </c>
      <c r="T62" s="200">
        <f t="shared" si="31"/>
        <v>50571</v>
      </c>
      <c r="U62" s="200">
        <f t="shared" si="31"/>
        <v>0</v>
      </c>
      <c r="V62" s="200">
        <f t="shared" si="31"/>
        <v>151144</v>
      </c>
      <c r="W62" s="200">
        <f t="shared" si="31"/>
        <v>0</v>
      </c>
      <c r="X62" s="200">
        <f t="shared" si="31"/>
        <v>192589</v>
      </c>
      <c r="Y62" s="200">
        <f t="shared" si="31"/>
        <v>0</v>
      </c>
    </row>
    <row r="63" spans="1:25" s="107" customFormat="1" ht="47.25" x14ac:dyDescent="0.25">
      <c r="A63" s="130" t="s">
        <v>124</v>
      </c>
      <c r="B63" s="145" t="str">
        <f>прил.1!B61</f>
        <v xml:space="preserve">Оборудование многоквартирных жилых домов интеллектуальной системой учета </v>
      </c>
      <c r="C63" s="247" t="str">
        <f>прил.1!C61</f>
        <v>N_11</v>
      </c>
      <c r="D63" s="191">
        <f>SUM(D64:D72)</f>
        <v>201117</v>
      </c>
      <c r="E63" s="191">
        <f t="shared" ref="E63:Y63" si="32">SUM(E64:E72)</f>
        <v>0</v>
      </c>
      <c r="F63" s="191">
        <f t="shared" si="32"/>
        <v>244758</v>
      </c>
      <c r="G63" s="191">
        <f t="shared" si="32"/>
        <v>0</v>
      </c>
      <c r="H63" s="191">
        <f t="shared" si="32"/>
        <v>50136</v>
      </c>
      <c r="I63" s="191">
        <f t="shared" si="32"/>
        <v>0</v>
      </c>
      <c r="J63" s="191">
        <f t="shared" si="32"/>
        <v>41010</v>
      </c>
      <c r="K63" s="191">
        <f t="shared" si="32"/>
        <v>0</v>
      </c>
      <c r="L63" s="191">
        <f t="shared" si="32"/>
        <v>50437</v>
      </c>
      <c r="M63" s="191">
        <f t="shared" si="32"/>
        <v>0</v>
      </c>
      <c r="N63" s="191">
        <f t="shared" si="32"/>
        <v>50437</v>
      </c>
      <c r="O63" s="191">
        <f t="shared" si="32"/>
        <v>0</v>
      </c>
      <c r="P63" s="191">
        <f t="shared" si="32"/>
        <v>50571</v>
      </c>
      <c r="Q63" s="191">
        <f t="shared" si="32"/>
        <v>0</v>
      </c>
      <c r="R63" s="191">
        <f t="shared" si="32"/>
        <v>50571</v>
      </c>
      <c r="S63" s="191">
        <f t="shared" si="32"/>
        <v>0</v>
      </c>
      <c r="T63" s="191">
        <f t="shared" si="32"/>
        <v>50571</v>
      </c>
      <c r="U63" s="191">
        <f t="shared" si="32"/>
        <v>0</v>
      </c>
      <c r="V63" s="191">
        <f t="shared" si="32"/>
        <v>151144</v>
      </c>
      <c r="W63" s="191">
        <f t="shared" si="32"/>
        <v>0</v>
      </c>
      <c r="X63" s="191">
        <f t="shared" si="32"/>
        <v>192589</v>
      </c>
      <c r="Y63" s="191">
        <f t="shared" si="32"/>
        <v>0</v>
      </c>
    </row>
    <row r="64" spans="1:25" s="107" customFormat="1" x14ac:dyDescent="0.25">
      <c r="A64" s="142" t="s">
        <v>126</v>
      </c>
      <c r="B64" s="145" t="str">
        <f>прил.1!B62</f>
        <v>Электросчетчик однофазный</v>
      </c>
      <c r="C64" s="247"/>
      <c r="D64" s="191">
        <v>99877</v>
      </c>
      <c r="E64" s="193">
        <v>0</v>
      </c>
      <c r="F64" s="191">
        <v>120483</v>
      </c>
      <c r="G64" s="191">
        <f t="shared" si="17"/>
        <v>0</v>
      </c>
      <c r="H64" s="191">
        <v>24954</v>
      </c>
      <c r="I64" s="194">
        <v>0</v>
      </c>
      <c r="J64" s="178">
        <v>19450</v>
      </c>
      <c r="K64" s="194">
        <v>0</v>
      </c>
      <c r="L64" s="191">
        <v>24983</v>
      </c>
      <c r="M64" s="194">
        <v>0</v>
      </c>
      <c r="N64" s="178">
        <v>24983</v>
      </c>
      <c r="O64" s="194">
        <v>0</v>
      </c>
      <c r="P64" s="191">
        <v>25000</v>
      </c>
      <c r="Q64" s="193">
        <v>0</v>
      </c>
      <c r="R64" s="178">
        <v>25000</v>
      </c>
      <c r="S64" s="193">
        <v>0</v>
      </c>
      <c r="T64" s="178">
        <v>25000</v>
      </c>
      <c r="U64" s="193">
        <v>0</v>
      </c>
      <c r="V64" s="192">
        <f>H64+L64+P64</f>
        <v>74937</v>
      </c>
      <c r="W64" s="192">
        <f t="shared" ref="W64" si="33">I64+M64+Q64+S64</f>
        <v>0</v>
      </c>
      <c r="X64" s="191">
        <f>J64+N64+R64+T64</f>
        <v>94433</v>
      </c>
      <c r="Y64" s="192">
        <f>K64+O64+S64+U64</f>
        <v>0</v>
      </c>
    </row>
    <row r="65" spans="1:31" s="107" customFormat="1" x14ac:dyDescent="0.25">
      <c r="A65" s="130" t="s">
        <v>127</v>
      </c>
      <c r="B65" s="145" t="str">
        <f>прил.1!B63</f>
        <v>Электросчетчик трехфазный</v>
      </c>
      <c r="C65" s="247"/>
      <c r="D65" s="191">
        <v>237</v>
      </c>
      <c r="E65" s="193">
        <v>0</v>
      </c>
      <c r="F65" s="191">
        <v>597</v>
      </c>
      <c r="G65" s="191">
        <f t="shared" si="17"/>
        <v>0</v>
      </c>
      <c r="H65" s="191">
        <v>40</v>
      </c>
      <c r="I65" s="194">
        <v>0</v>
      </c>
      <c r="J65" s="178">
        <v>300</v>
      </c>
      <c r="K65" s="194">
        <v>0</v>
      </c>
      <c r="L65" s="191">
        <v>80</v>
      </c>
      <c r="M65" s="194">
        <v>0</v>
      </c>
      <c r="N65" s="178">
        <v>80</v>
      </c>
      <c r="O65" s="194">
        <v>0</v>
      </c>
      <c r="P65" s="191">
        <v>100</v>
      </c>
      <c r="Q65" s="193">
        <v>0</v>
      </c>
      <c r="R65" s="178">
        <v>100</v>
      </c>
      <c r="S65" s="193">
        <v>0</v>
      </c>
      <c r="T65" s="178">
        <v>100</v>
      </c>
      <c r="U65" s="193">
        <v>0</v>
      </c>
      <c r="V65" s="192">
        <f t="shared" ref="V65:V72" si="34">H65+L65+P65</f>
        <v>220</v>
      </c>
      <c r="W65" s="192">
        <f t="shared" ref="W65:W72" si="35">I65+M65+Q65+S65</f>
        <v>0</v>
      </c>
      <c r="X65" s="191">
        <f t="shared" ref="X65:X72" si="36">J65+N65+R65+T65</f>
        <v>580</v>
      </c>
      <c r="Y65" s="192">
        <f t="shared" ref="Y65:Y72" si="37">K65+O65+S65+U65</f>
        <v>0</v>
      </c>
    </row>
    <row r="66" spans="1:31" s="107" customFormat="1" ht="31.5" x14ac:dyDescent="0.25">
      <c r="A66" s="130" t="s">
        <v>128</v>
      </c>
      <c r="B66" s="145" t="str">
        <f>прил.1!B64</f>
        <v xml:space="preserve">Устройство сбора и передачи данных </v>
      </c>
      <c r="C66" s="247"/>
      <c r="D66" s="191">
        <v>69</v>
      </c>
      <c r="E66" s="193">
        <v>0</v>
      </c>
      <c r="F66" s="191">
        <v>256</v>
      </c>
      <c r="G66" s="191">
        <f t="shared" si="17"/>
        <v>0</v>
      </c>
      <c r="H66" s="191">
        <v>11</v>
      </c>
      <c r="I66" s="194">
        <v>0</v>
      </c>
      <c r="J66" s="178">
        <v>170</v>
      </c>
      <c r="K66" s="194">
        <v>0</v>
      </c>
      <c r="L66" s="191">
        <v>26</v>
      </c>
      <c r="M66" s="194">
        <v>0</v>
      </c>
      <c r="N66" s="178">
        <v>26</v>
      </c>
      <c r="O66" s="194">
        <v>0</v>
      </c>
      <c r="P66" s="191">
        <v>28</v>
      </c>
      <c r="Q66" s="193">
        <v>0</v>
      </c>
      <c r="R66" s="178">
        <v>28</v>
      </c>
      <c r="S66" s="193">
        <v>0</v>
      </c>
      <c r="T66" s="178">
        <v>28</v>
      </c>
      <c r="U66" s="193">
        <v>0</v>
      </c>
      <c r="V66" s="192">
        <f t="shared" si="34"/>
        <v>65</v>
      </c>
      <c r="W66" s="192">
        <f t="shared" si="35"/>
        <v>0</v>
      </c>
      <c r="X66" s="191">
        <f t="shared" si="36"/>
        <v>252</v>
      </c>
      <c r="Y66" s="192">
        <f t="shared" si="37"/>
        <v>0</v>
      </c>
    </row>
    <row r="67" spans="1:31" s="107" customFormat="1" x14ac:dyDescent="0.25">
      <c r="A67" s="130" t="s">
        <v>129</v>
      </c>
      <c r="B67" s="145" t="str">
        <f>прил.1!B65</f>
        <v>Серверное оборудование</v>
      </c>
      <c r="C67" s="247"/>
      <c r="D67" s="191">
        <v>0</v>
      </c>
      <c r="E67" s="193">
        <v>0</v>
      </c>
      <c r="F67" s="191">
        <f t="shared" si="16"/>
        <v>0</v>
      </c>
      <c r="G67" s="191">
        <f t="shared" si="17"/>
        <v>0</v>
      </c>
      <c r="H67" s="191">
        <v>0</v>
      </c>
      <c r="I67" s="194">
        <v>0</v>
      </c>
      <c r="J67" s="178">
        <v>0</v>
      </c>
      <c r="K67" s="194">
        <v>0</v>
      </c>
      <c r="L67" s="191">
        <v>0</v>
      </c>
      <c r="M67" s="194">
        <v>0</v>
      </c>
      <c r="N67" s="178">
        <v>0</v>
      </c>
      <c r="O67" s="194">
        <v>0</v>
      </c>
      <c r="P67" s="191">
        <v>0</v>
      </c>
      <c r="Q67" s="193">
        <v>0</v>
      </c>
      <c r="R67" s="178">
        <v>0</v>
      </c>
      <c r="S67" s="193">
        <v>0</v>
      </c>
      <c r="T67" s="178">
        <v>0</v>
      </c>
      <c r="U67" s="193">
        <v>0</v>
      </c>
      <c r="V67" s="192">
        <f t="shared" si="34"/>
        <v>0</v>
      </c>
      <c r="W67" s="192">
        <f t="shared" si="35"/>
        <v>0</v>
      </c>
      <c r="X67" s="191">
        <f t="shared" si="36"/>
        <v>0</v>
      </c>
      <c r="Y67" s="192">
        <f t="shared" si="37"/>
        <v>0</v>
      </c>
    </row>
    <row r="68" spans="1:31" s="107" customFormat="1" x14ac:dyDescent="0.25">
      <c r="A68" s="130" t="s">
        <v>130</v>
      </c>
      <c r="B68" s="145" t="str">
        <f>прил.1!B66</f>
        <v>ПИР (отдельной строкой)</v>
      </c>
      <c r="C68" s="247"/>
      <c r="D68" s="191">
        <v>42</v>
      </c>
      <c r="E68" s="193">
        <v>0</v>
      </c>
      <c r="F68" s="191">
        <v>147</v>
      </c>
      <c r="G68" s="191">
        <f t="shared" si="17"/>
        <v>0</v>
      </c>
      <c r="H68" s="191">
        <v>6</v>
      </c>
      <c r="I68" s="194">
        <v>0</v>
      </c>
      <c r="J68" s="178">
        <v>96</v>
      </c>
      <c r="K68" s="194">
        <v>0</v>
      </c>
      <c r="L68" s="191">
        <v>19</v>
      </c>
      <c r="M68" s="194">
        <v>0</v>
      </c>
      <c r="N68" s="178">
        <v>19</v>
      </c>
      <c r="O68" s="194">
        <v>0</v>
      </c>
      <c r="P68" s="191">
        <v>15</v>
      </c>
      <c r="Q68" s="193">
        <v>0</v>
      </c>
      <c r="R68" s="178">
        <v>15</v>
      </c>
      <c r="S68" s="193">
        <v>0</v>
      </c>
      <c r="T68" s="178">
        <v>15</v>
      </c>
      <c r="U68" s="193">
        <v>0</v>
      </c>
      <c r="V68" s="192">
        <f t="shared" si="34"/>
        <v>40</v>
      </c>
      <c r="W68" s="192">
        <f t="shared" si="35"/>
        <v>0</v>
      </c>
      <c r="X68" s="191">
        <f t="shared" si="36"/>
        <v>145</v>
      </c>
      <c r="Y68" s="192">
        <f t="shared" si="37"/>
        <v>0</v>
      </c>
    </row>
    <row r="69" spans="1:31" s="107" customFormat="1" x14ac:dyDescent="0.25">
      <c r="A69" s="130" t="s">
        <v>131</v>
      </c>
      <c r="B69" s="145" t="str">
        <f>прил.1!B67</f>
        <v>Материалы (отдельной строкой)</v>
      </c>
      <c r="C69" s="247"/>
      <c r="D69" s="191">
        <v>0</v>
      </c>
      <c r="E69" s="193">
        <v>0</v>
      </c>
      <c r="F69" s="191">
        <f t="shared" si="16"/>
        <v>0</v>
      </c>
      <c r="G69" s="191">
        <f t="shared" si="17"/>
        <v>0</v>
      </c>
      <c r="H69" s="191">
        <v>0</v>
      </c>
      <c r="I69" s="194">
        <v>0</v>
      </c>
      <c r="J69" s="178">
        <v>0</v>
      </c>
      <c r="K69" s="194">
        <v>0</v>
      </c>
      <c r="L69" s="191">
        <v>0</v>
      </c>
      <c r="M69" s="194">
        <v>0</v>
      </c>
      <c r="N69" s="178">
        <v>0</v>
      </c>
      <c r="O69" s="194">
        <v>0</v>
      </c>
      <c r="P69" s="191">
        <v>0</v>
      </c>
      <c r="Q69" s="193">
        <v>0</v>
      </c>
      <c r="R69" s="178">
        <v>0</v>
      </c>
      <c r="S69" s="193">
        <v>0</v>
      </c>
      <c r="T69" s="178">
        <v>0</v>
      </c>
      <c r="U69" s="193">
        <v>0</v>
      </c>
      <c r="V69" s="192">
        <f t="shared" si="34"/>
        <v>0</v>
      </c>
      <c r="W69" s="192">
        <f t="shared" si="35"/>
        <v>0</v>
      </c>
      <c r="X69" s="191">
        <f t="shared" si="36"/>
        <v>0</v>
      </c>
      <c r="Y69" s="192">
        <f t="shared" si="37"/>
        <v>0</v>
      </c>
    </row>
    <row r="70" spans="1:31" s="107" customFormat="1" x14ac:dyDescent="0.25">
      <c r="A70" s="130" t="s">
        <v>132</v>
      </c>
      <c r="B70" s="145" t="str">
        <f>прил.1!B68</f>
        <v>СМР, ПНР (монтажные работы)</v>
      </c>
      <c r="C70" s="247"/>
      <c r="D70" s="191">
        <v>100537</v>
      </c>
      <c r="E70" s="193">
        <v>0</v>
      </c>
      <c r="F70" s="191">
        <v>122305</v>
      </c>
      <c r="G70" s="191">
        <f t="shared" si="17"/>
        <v>0</v>
      </c>
      <c r="H70" s="191">
        <v>25065</v>
      </c>
      <c r="I70" s="194">
        <v>0</v>
      </c>
      <c r="J70" s="178">
        <v>20457</v>
      </c>
      <c r="K70" s="194">
        <v>0</v>
      </c>
      <c r="L70" s="191">
        <v>25209</v>
      </c>
      <c r="M70" s="194">
        <v>0</v>
      </c>
      <c r="N70" s="178">
        <v>25209</v>
      </c>
      <c r="O70" s="194">
        <v>0</v>
      </c>
      <c r="P70" s="191">
        <v>25278</v>
      </c>
      <c r="Q70" s="193">
        <v>0</v>
      </c>
      <c r="R70" s="178">
        <v>25278</v>
      </c>
      <c r="S70" s="193">
        <v>0</v>
      </c>
      <c r="T70" s="178">
        <v>25278</v>
      </c>
      <c r="U70" s="193">
        <v>0</v>
      </c>
      <c r="V70" s="192">
        <f>H70+L70+P70</f>
        <v>75552</v>
      </c>
      <c r="W70" s="192">
        <f t="shared" si="35"/>
        <v>0</v>
      </c>
      <c r="X70" s="191">
        <f>J70+N70+R70+T70</f>
        <v>96222</v>
      </c>
      <c r="Y70" s="192">
        <f t="shared" si="37"/>
        <v>0</v>
      </c>
    </row>
    <row r="71" spans="1:31" s="107" customFormat="1" x14ac:dyDescent="0.25">
      <c r="A71" s="130" t="s">
        <v>133</v>
      </c>
      <c r="B71" s="145" t="str">
        <f>прил.1!B69</f>
        <v>Трансформатор тока</v>
      </c>
      <c r="C71" s="247"/>
      <c r="D71" s="191">
        <v>354</v>
      </c>
      <c r="E71" s="193">
        <v>0</v>
      </c>
      <c r="F71" s="191">
        <v>969</v>
      </c>
      <c r="G71" s="191">
        <f t="shared" si="17"/>
        <v>0</v>
      </c>
      <c r="H71" s="191">
        <v>60</v>
      </c>
      <c r="I71" s="194">
        <v>0</v>
      </c>
      <c r="J71" s="178">
        <v>537</v>
      </c>
      <c r="K71" s="194">
        <v>0</v>
      </c>
      <c r="L71" s="191">
        <v>120</v>
      </c>
      <c r="M71" s="194">
        <v>0</v>
      </c>
      <c r="N71" s="178">
        <v>120</v>
      </c>
      <c r="O71" s="194">
        <v>0</v>
      </c>
      <c r="P71" s="191">
        <v>150</v>
      </c>
      <c r="Q71" s="193">
        <v>0</v>
      </c>
      <c r="R71" s="178">
        <v>150</v>
      </c>
      <c r="S71" s="193">
        <v>0</v>
      </c>
      <c r="T71" s="178">
        <v>150</v>
      </c>
      <c r="U71" s="193">
        <v>0</v>
      </c>
      <c r="V71" s="192">
        <f t="shared" si="34"/>
        <v>330</v>
      </c>
      <c r="W71" s="192">
        <f t="shared" si="35"/>
        <v>0</v>
      </c>
      <c r="X71" s="191">
        <f t="shared" si="36"/>
        <v>957</v>
      </c>
      <c r="Y71" s="192">
        <f t="shared" si="37"/>
        <v>0</v>
      </c>
    </row>
    <row r="72" spans="1:31" s="107" customFormat="1" ht="31.5" x14ac:dyDescent="0.25">
      <c r="A72" s="130" t="s">
        <v>146</v>
      </c>
      <c r="B72" s="145" t="str">
        <f>прил.1!B70</f>
        <v>Прочее (переносной поверочный комплекс)</v>
      </c>
      <c r="C72" s="247"/>
      <c r="D72" s="191">
        <v>1</v>
      </c>
      <c r="E72" s="186">
        <v>0</v>
      </c>
      <c r="F72" s="191">
        <v>1</v>
      </c>
      <c r="G72" s="191">
        <f t="shared" si="17"/>
        <v>0</v>
      </c>
      <c r="H72" s="191">
        <v>0</v>
      </c>
      <c r="I72" s="186">
        <v>0</v>
      </c>
      <c r="J72" s="178">
        <v>0</v>
      </c>
      <c r="K72" s="186">
        <v>0</v>
      </c>
      <c r="L72" s="191">
        <v>0</v>
      </c>
      <c r="M72" s="186">
        <v>0</v>
      </c>
      <c r="N72" s="178">
        <v>0</v>
      </c>
      <c r="O72" s="186">
        <v>0</v>
      </c>
      <c r="P72" s="191">
        <v>0</v>
      </c>
      <c r="Q72" s="186">
        <v>0</v>
      </c>
      <c r="R72" s="178">
        <v>0</v>
      </c>
      <c r="S72" s="186">
        <v>0</v>
      </c>
      <c r="T72" s="178">
        <v>0</v>
      </c>
      <c r="U72" s="186">
        <v>0</v>
      </c>
      <c r="V72" s="192">
        <f t="shared" si="34"/>
        <v>0</v>
      </c>
      <c r="W72" s="192">
        <f t="shared" si="35"/>
        <v>0</v>
      </c>
      <c r="X72" s="191">
        <f t="shared" si="36"/>
        <v>0</v>
      </c>
      <c r="Y72" s="192">
        <f t="shared" si="37"/>
        <v>0</v>
      </c>
    </row>
    <row r="73" spans="1:31" s="43" customFormat="1" x14ac:dyDescent="0.25">
      <c r="A73" s="139"/>
      <c r="B73" s="136" t="s">
        <v>75</v>
      </c>
      <c r="C73" s="136"/>
      <c r="D73" s="200">
        <f t="shared" ref="D73:G73" si="38">D62+D42+D15</f>
        <v>205056</v>
      </c>
      <c r="E73" s="200">
        <f t="shared" si="38"/>
        <v>2</v>
      </c>
      <c r="F73" s="200">
        <f t="shared" si="38"/>
        <v>250609</v>
      </c>
      <c r="G73" s="200">
        <f t="shared" si="38"/>
        <v>1</v>
      </c>
      <c r="H73" s="200">
        <f>H62+H42+H15</f>
        <v>54054</v>
      </c>
      <c r="I73" s="200">
        <f t="shared" ref="I73:Y73" si="39">I62+I42+I15</f>
        <v>1.76</v>
      </c>
      <c r="J73" s="200">
        <f t="shared" si="39"/>
        <v>43838</v>
      </c>
      <c r="K73" s="200">
        <f t="shared" si="39"/>
        <v>1</v>
      </c>
      <c r="L73" s="200">
        <f t="shared" si="39"/>
        <v>50451</v>
      </c>
      <c r="M73" s="200">
        <f t="shared" si="39"/>
        <v>0</v>
      </c>
      <c r="N73" s="200">
        <f t="shared" si="39"/>
        <v>51645</v>
      </c>
      <c r="O73" s="200">
        <f t="shared" si="39"/>
        <v>0</v>
      </c>
      <c r="P73" s="200">
        <f t="shared" si="39"/>
        <v>50571</v>
      </c>
      <c r="Q73" s="200">
        <f t="shared" si="39"/>
        <v>0</v>
      </c>
      <c r="R73" s="200">
        <f t="shared" si="39"/>
        <v>52375</v>
      </c>
      <c r="S73" s="200">
        <f t="shared" si="39"/>
        <v>0</v>
      </c>
      <c r="T73" s="200">
        <f t="shared" si="39"/>
        <v>50573</v>
      </c>
      <c r="U73" s="200">
        <f>U62+U42+U15</f>
        <v>0</v>
      </c>
      <c r="V73" s="200">
        <f t="shared" si="39"/>
        <v>155076</v>
      </c>
      <c r="W73" s="200">
        <f t="shared" si="39"/>
        <v>1.76</v>
      </c>
      <c r="X73" s="200">
        <f t="shared" si="39"/>
        <v>198431</v>
      </c>
      <c r="Y73" s="200">
        <f t="shared" si="39"/>
        <v>1</v>
      </c>
      <c r="Z73" s="50"/>
      <c r="AA73" s="50"/>
      <c r="AB73" s="44"/>
      <c r="AC73" s="44"/>
      <c r="AD73" s="44"/>
      <c r="AE73" s="44"/>
    </row>
    <row r="74" spans="1:31" x14ac:dyDescent="0.25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</row>
    <row r="75" spans="1:31" ht="37.5" customHeight="1" x14ac:dyDescent="0.3">
      <c r="A75" s="109"/>
      <c r="B75" s="274" t="s">
        <v>154</v>
      </c>
      <c r="C75" s="274"/>
      <c r="D75" s="168"/>
      <c r="E75" s="168"/>
      <c r="F75" s="168"/>
      <c r="G75" s="168"/>
      <c r="H75" s="168"/>
      <c r="I75" s="168"/>
      <c r="J75" s="16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</row>
    <row r="76" spans="1:31" ht="18.75" x14ac:dyDescent="0.3">
      <c r="B76" s="58" t="s">
        <v>155</v>
      </c>
      <c r="C76" s="58"/>
      <c r="D76" s="102"/>
      <c r="E76" s="102"/>
      <c r="F76" s="58"/>
      <c r="G76" s="58"/>
      <c r="H76" s="102"/>
      <c r="I76" s="195" t="s">
        <v>156</v>
      </c>
      <c r="J76" s="59"/>
      <c r="K76" s="90"/>
      <c r="L76" s="91"/>
      <c r="N76" s="51"/>
    </row>
  </sheetData>
  <mergeCells count="28">
    <mergeCell ref="A4:Q4"/>
    <mergeCell ref="A5:Q5"/>
    <mergeCell ref="A7:Q7"/>
    <mergeCell ref="A8:Q8"/>
    <mergeCell ref="A9:Q9"/>
    <mergeCell ref="A10:A13"/>
    <mergeCell ref="P12:Q12"/>
    <mergeCell ref="L12:M12"/>
    <mergeCell ref="D12:E12"/>
    <mergeCell ref="H12:I12"/>
    <mergeCell ref="B10:B13"/>
    <mergeCell ref="C10:C13"/>
    <mergeCell ref="H10:Y10"/>
    <mergeCell ref="X12:Y12"/>
    <mergeCell ref="N12:O12"/>
    <mergeCell ref="H11:K11"/>
    <mergeCell ref="L11:O11"/>
    <mergeCell ref="B75:C75"/>
    <mergeCell ref="T11:U11"/>
    <mergeCell ref="T12:U12"/>
    <mergeCell ref="R12:S12"/>
    <mergeCell ref="V12:W12"/>
    <mergeCell ref="P11:S11"/>
    <mergeCell ref="V11:Y11"/>
    <mergeCell ref="F12:G12"/>
    <mergeCell ref="D10:G11"/>
    <mergeCell ref="J12:K12"/>
    <mergeCell ref="C63:C72"/>
  </mergeCells>
  <dataValidations count="1">
    <dataValidation type="textLength" operator="lessThanOrEqual" allowBlank="1" showInputMessage="1" showErrorMessage="1" errorTitle="Ошибка" error="Допускается ввод не более 900 символов!" sqref="L63:L71 H63:H71 H43:H61 L43:L61 P63:P71 J43:J60 R43:R61 N43:N61 D63:G63 P43:P61 T43:T61 I63:K63 M63:O63 Q63:Y63" xr:uid="{00000000-0002-0000-0200-000000000000}">
      <formula1>900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scale="52" orientation="portrait" blackAndWhite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 tint="-0.14999847407452621"/>
    <pageSetUpPr fitToPage="1"/>
  </sheetPr>
  <dimension ref="A1:BB112"/>
  <sheetViews>
    <sheetView showZeros="0" topLeftCell="A40" zoomScale="85" zoomScaleNormal="85" zoomScaleSheetLayoutView="50" workbookViewId="0">
      <selection activeCell="H44" sqref="H44:I44"/>
    </sheetView>
  </sheetViews>
  <sheetFormatPr defaultRowHeight="15.75" outlineLevelRow="1" x14ac:dyDescent="0.25"/>
  <cols>
    <col min="1" max="1" width="9.7109375" style="1" customWidth="1"/>
    <col min="2" max="2" width="40.7109375" style="1" customWidth="1"/>
    <col min="3" max="3" width="13.7109375" style="1" customWidth="1"/>
    <col min="4" max="4" width="13" style="1" customWidth="1"/>
    <col min="5" max="5" width="13.28515625" style="1" customWidth="1"/>
    <col min="6" max="6" width="11.7109375" style="1" customWidth="1"/>
    <col min="7" max="7" width="11.140625" style="1" customWidth="1"/>
    <col min="8" max="8" width="11" style="1" customWidth="1"/>
    <col min="9" max="10" width="10.85546875" style="1" customWidth="1"/>
    <col min="11" max="11" width="11" style="1" customWidth="1"/>
    <col min="12" max="12" width="11.85546875" style="1" customWidth="1"/>
    <col min="13" max="13" width="10.85546875" style="1" customWidth="1"/>
    <col min="14" max="14" width="13" style="1" customWidth="1"/>
    <col min="15" max="15" width="11.42578125" style="1" customWidth="1"/>
    <col min="16" max="16" width="11.140625" style="1" customWidth="1"/>
    <col min="17" max="17" width="11.42578125" style="1" customWidth="1"/>
    <col min="18" max="18" width="12.85546875" style="1" customWidth="1"/>
    <col min="19" max="19" width="11.140625" style="1" customWidth="1"/>
    <col min="20" max="20" width="12.7109375" style="1" customWidth="1"/>
    <col min="21" max="21" width="13.140625" style="1" customWidth="1"/>
    <col min="22" max="22" width="10.7109375" style="1" customWidth="1"/>
    <col min="23" max="23" width="12.7109375" style="1" customWidth="1"/>
    <col min="24" max="28" width="5.7109375" style="1" customWidth="1"/>
    <col min="29" max="16384" width="9.140625" style="1"/>
  </cols>
  <sheetData>
    <row r="1" spans="1:23" ht="22.5" x14ac:dyDescent="0.25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11"/>
      <c r="V1" s="109"/>
      <c r="W1" s="111" t="s">
        <v>431</v>
      </c>
    </row>
    <row r="2" spans="1:23" ht="18.75" x14ac:dyDescent="0.3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12"/>
      <c r="V2" s="109"/>
      <c r="W2" s="112" t="s">
        <v>366</v>
      </c>
    </row>
    <row r="3" spans="1:23" x14ac:dyDescent="0.25">
      <c r="A3" s="109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</row>
    <row r="4" spans="1:23" outlineLevel="1" x14ac:dyDescent="0.25">
      <c r="A4" s="289" t="s">
        <v>23</v>
      </c>
      <c r="B4" s="289"/>
      <c r="C4" s="289"/>
      <c r="D4" s="289"/>
      <c r="E4" s="289"/>
      <c r="F4" s="289"/>
      <c r="G4" s="289"/>
      <c r="H4" s="289"/>
      <c r="I4" s="289"/>
      <c r="J4" s="289"/>
      <c r="K4" s="289"/>
      <c r="L4" s="158"/>
      <c r="M4" s="158"/>
      <c r="N4" s="158"/>
      <c r="O4" s="158"/>
      <c r="P4" s="158"/>
      <c r="Q4" s="158"/>
      <c r="R4" s="158"/>
      <c r="S4" s="158"/>
      <c r="T4" s="109"/>
      <c r="U4" s="109"/>
      <c r="V4" s="109"/>
      <c r="W4" s="109"/>
    </row>
    <row r="5" spans="1:23" outlineLevel="1" x14ac:dyDescent="0.25">
      <c r="A5" s="290" t="s">
        <v>432</v>
      </c>
      <c r="B5" s="290"/>
      <c r="C5" s="290"/>
      <c r="D5" s="290"/>
      <c r="E5" s="290"/>
      <c r="F5" s="290"/>
      <c r="G5" s="290"/>
      <c r="H5" s="290"/>
      <c r="I5" s="290"/>
      <c r="J5" s="290"/>
      <c r="K5" s="29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</row>
    <row r="6" spans="1:23" outlineLevel="1" x14ac:dyDescent="0.2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L6" s="160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</row>
    <row r="7" spans="1:23" ht="18.75" outlineLevel="1" x14ac:dyDescent="0.25">
      <c r="A7" s="269" t="str">
        <f>прил.3!A7</f>
        <v>Общество с ограниченной ответственностью "Энергосбыт Луганск"</v>
      </c>
      <c r="B7" s="308"/>
      <c r="C7" s="308"/>
      <c r="D7" s="308"/>
      <c r="E7" s="308"/>
      <c r="F7" s="308"/>
      <c r="G7" s="308"/>
      <c r="H7" s="308"/>
      <c r="I7" s="308"/>
      <c r="J7" s="308"/>
      <c r="K7" s="308"/>
      <c r="L7" s="106"/>
      <c r="M7" s="106"/>
      <c r="N7" s="106"/>
      <c r="O7" s="106"/>
      <c r="P7" s="106"/>
      <c r="Q7" s="106"/>
      <c r="R7" s="106"/>
      <c r="S7" s="106"/>
      <c r="T7" s="4"/>
      <c r="U7" s="4"/>
      <c r="V7" s="4"/>
      <c r="W7" s="4"/>
    </row>
    <row r="8" spans="1:23" outlineLevel="1" x14ac:dyDescent="0.25">
      <c r="A8" s="257" t="s">
        <v>2</v>
      </c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104"/>
      <c r="M8" s="104"/>
      <c r="N8" s="104"/>
      <c r="O8" s="104"/>
      <c r="P8" s="104"/>
      <c r="Q8" s="104"/>
      <c r="R8" s="104"/>
      <c r="S8" s="104"/>
      <c r="T8" s="5"/>
      <c r="U8" s="5"/>
      <c r="V8" s="5"/>
      <c r="W8" s="5"/>
    </row>
    <row r="9" spans="1:23" ht="15.75" customHeight="1" outlineLevel="1" x14ac:dyDescent="0.25">
      <c r="A9" s="309"/>
      <c r="B9" s="309"/>
      <c r="C9" s="309"/>
      <c r="D9" s="30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09"/>
      <c r="Q9" s="309"/>
      <c r="R9" s="309"/>
      <c r="S9" s="309"/>
      <c r="T9" s="309"/>
      <c r="U9" s="309"/>
      <c r="V9" s="309"/>
      <c r="W9" s="309"/>
    </row>
    <row r="10" spans="1:23" ht="31.5" customHeight="1" x14ac:dyDescent="0.25">
      <c r="A10" s="293" t="s">
        <v>3</v>
      </c>
      <c r="B10" s="293" t="s">
        <v>72</v>
      </c>
      <c r="C10" s="293" t="s">
        <v>73</v>
      </c>
      <c r="D10" s="296" t="s">
        <v>433</v>
      </c>
      <c r="E10" s="297"/>
      <c r="F10" s="278" t="s">
        <v>283</v>
      </c>
      <c r="G10" s="279"/>
      <c r="H10" s="279"/>
      <c r="I10" s="279"/>
      <c r="J10" s="279"/>
      <c r="K10" s="279"/>
      <c r="L10" s="279"/>
      <c r="M10" s="279"/>
      <c r="N10" s="279"/>
      <c r="O10" s="279"/>
      <c r="P10" s="279"/>
      <c r="Q10" s="279"/>
      <c r="R10" s="279"/>
      <c r="S10" s="279"/>
      <c r="T10" s="279"/>
      <c r="U10" s="279"/>
      <c r="V10" s="279"/>
      <c r="W10" s="280"/>
    </row>
    <row r="11" spans="1:23" ht="44.25" customHeight="1" x14ac:dyDescent="0.25">
      <c r="A11" s="294"/>
      <c r="B11" s="294"/>
      <c r="C11" s="294"/>
      <c r="D11" s="298"/>
      <c r="E11" s="299"/>
      <c r="F11" s="278" t="s">
        <v>135</v>
      </c>
      <c r="G11" s="279"/>
      <c r="H11" s="279"/>
      <c r="I11" s="280"/>
      <c r="J11" s="278" t="s">
        <v>136</v>
      </c>
      <c r="K11" s="279"/>
      <c r="L11" s="279"/>
      <c r="M11" s="280"/>
      <c r="N11" s="278" t="s">
        <v>200</v>
      </c>
      <c r="O11" s="279"/>
      <c r="P11" s="279"/>
      <c r="Q11" s="280"/>
      <c r="R11" s="275" t="s">
        <v>362</v>
      </c>
      <c r="S11" s="278"/>
      <c r="T11" s="304" t="s">
        <v>75</v>
      </c>
      <c r="U11" s="305"/>
      <c r="V11" s="305"/>
      <c r="W11" s="306"/>
    </row>
    <row r="12" spans="1:23" ht="69.75" customHeight="1" x14ac:dyDescent="0.25">
      <c r="A12" s="294"/>
      <c r="B12" s="294"/>
      <c r="C12" s="294"/>
      <c r="D12" s="300"/>
      <c r="E12" s="301"/>
      <c r="F12" s="275" t="s">
        <v>28</v>
      </c>
      <c r="G12" s="275"/>
      <c r="H12" s="276" t="s">
        <v>284</v>
      </c>
      <c r="I12" s="276"/>
      <c r="J12" s="275" t="s">
        <v>28</v>
      </c>
      <c r="K12" s="275"/>
      <c r="L12" s="276" t="s">
        <v>284</v>
      </c>
      <c r="M12" s="276"/>
      <c r="N12" s="275" t="s">
        <v>28</v>
      </c>
      <c r="O12" s="275"/>
      <c r="P12" s="276" t="s">
        <v>284</v>
      </c>
      <c r="Q12" s="276"/>
      <c r="R12" s="275" t="s">
        <v>9</v>
      </c>
      <c r="S12" s="278"/>
      <c r="T12" s="302" t="s">
        <v>9</v>
      </c>
      <c r="U12" s="303"/>
      <c r="V12" s="277" t="s">
        <v>284</v>
      </c>
      <c r="W12" s="277"/>
    </row>
    <row r="13" spans="1:23" ht="76.5" customHeight="1" x14ac:dyDescent="0.25">
      <c r="A13" s="294"/>
      <c r="B13" s="294"/>
      <c r="C13" s="294"/>
      <c r="D13" s="276" t="s">
        <v>10</v>
      </c>
      <c r="E13" s="293" t="s">
        <v>284</v>
      </c>
      <c r="F13" s="170" t="s">
        <v>90</v>
      </c>
      <c r="G13" s="170" t="s">
        <v>91</v>
      </c>
      <c r="H13" s="170" t="s">
        <v>90</v>
      </c>
      <c r="I13" s="170" t="s">
        <v>91</v>
      </c>
      <c r="J13" s="170" t="s">
        <v>90</v>
      </c>
      <c r="K13" s="170" t="s">
        <v>91</v>
      </c>
      <c r="L13" s="170" t="s">
        <v>90</v>
      </c>
      <c r="M13" s="170" t="s">
        <v>91</v>
      </c>
      <c r="N13" s="170" t="s">
        <v>90</v>
      </c>
      <c r="O13" s="170" t="s">
        <v>91</v>
      </c>
      <c r="P13" s="170" t="s">
        <v>90</v>
      </c>
      <c r="Q13" s="170" t="s">
        <v>91</v>
      </c>
      <c r="R13" s="170" t="s">
        <v>90</v>
      </c>
      <c r="S13" s="171" t="s">
        <v>91</v>
      </c>
      <c r="T13" s="172" t="s">
        <v>90</v>
      </c>
      <c r="U13" s="170" t="s">
        <v>91</v>
      </c>
      <c r="V13" s="170" t="s">
        <v>90</v>
      </c>
      <c r="W13" s="170" t="s">
        <v>91</v>
      </c>
    </row>
    <row r="14" spans="1:23" ht="66" customHeight="1" x14ac:dyDescent="0.25">
      <c r="A14" s="295"/>
      <c r="B14" s="295"/>
      <c r="C14" s="295"/>
      <c r="D14" s="276"/>
      <c r="E14" s="295"/>
      <c r="F14" s="122" t="s">
        <v>92</v>
      </c>
      <c r="G14" s="122" t="s">
        <v>92</v>
      </c>
      <c r="H14" s="122" t="s">
        <v>92</v>
      </c>
      <c r="I14" s="122" t="s">
        <v>92</v>
      </c>
      <c r="J14" s="122" t="s">
        <v>92</v>
      </c>
      <c r="K14" s="122" t="s">
        <v>92</v>
      </c>
      <c r="L14" s="122" t="s">
        <v>92</v>
      </c>
      <c r="M14" s="122" t="s">
        <v>92</v>
      </c>
      <c r="N14" s="122" t="s">
        <v>92</v>
      </c>
      <c r="O14" s="122" t="s">
        <v>92</v>
      </c>
      <c r="P14" s="122" t="s">
        <v>92</v>
      </c>
      <c r="Q14" s="122" t="s">
        <v>92</v>
      </c>
      <c r="R14" s="122" t="s">
        <v>92</v>
      </c>
      <c r="S14" s="173" t="s">
        <v>92</v>
      </c>
      <c r="T14" s="128" t="s">
        <v>92</v>
      </c>
      <c r="U14" s="122" t="s">
        <v>92</v>
      </c>
      <c r="V14" s="122" t="s">
        <v>92</v>
      </c>
      <c r="W14" s="122" t="s">
        <v>92</v>
      </c>
    </row>
    <row r="15" spans="1:23" x14ac:dyDescent="0.25">
      <c r="A15" s="174">
        <v>1</v>
      </c>
      <c r="B15" s="174">
        <v>2</v>
      </c>
      <c r="C15" s="174">
        <v>3</v>
      </c>
      <c r="D15" s="174">
        <v>4</v>
      </c>
      <c r="E15" s="174">
        <v>4</v>
      </c>
      <c r="F15" s="175" t="s">
        <v>137</v>
      </c>
      <c r="G15" s="175" t="s">
        <v>138</v>
      </c>
      <c r="H15" s="175" t="s">
        <v>137</v>
      </c>
      <c r="I15" s="175" t="s">
        <v>138</v>
      </c>
      <c r="J15" s="175" t="s">
        <v>78</v>
      </c>
      <c r="K15" s="175" t="s">
        <v>79</v>
      </c>
      <c r="L15" s="175" t="s">
        <v>78</v>
      </c>
      <c r="M15" s="175" t="s">
        <v>79</v>
      </c>
      <c r="N15" s="175" t="s">
        <v>80</v>
      </c>
      <c r="O15" s="175" t="s">
        <v>81</v>
      </c>
      <c r="P15" s="175" t="s">
        <v>80</v>
      </c>
      <c r="Q15" s="175" t="s">
        <v>81</v>
      </c>
      <c r="R15" s="175" t="s">
        <v>285</v>
      </c>
      <c r="S15" s="176" t="s">
        <v>286</v>
      </c>
      <c r="T15" s="177" t="s">
        <v>82</v>
      </c>
      <c r="U15" s="175" t="s">
        <v>83</v>
      </c>
      <c r="V15" s="175" t="s">
        <v>82</v>
      </c>
      <c r="W15" s="175" t="s">
        <v>83</v>
      </c>
    </row>
    <row r="16" spans="1:23" s="107" customFormat="1" ht="31.5" x14ac:dyDescent="0.25">
      <c r="A16" s="146">
        <v>1</v>
      </c>
      <c r="B16" s="136" t="s">
        <v>121</v>
      </c>
      <c r="C16" s="150"/>
      <c r="D16" s="199">
        <f t="shared" ref="D16:W16" si="0">SUM(D17:D42)</f>
        <v>18.346499109999996</v>
      </c>
      <c r="E16" s="199">
        <f t="shared" si="0"/>
        <v>187.01793159480323</v>
      </c>
      <c r="F16" s="199">
        <f t="shared" si="0"/>
        <v>0</v>
      </c>
      <c r="G16" s="199">
        <f t="shared" si="0"/>
        <v>8.2937324000000014</v>
      </c>
      <c r="H16" s="199">
        <f t="shared" si="0"/>
        <v>17.225249999999999</v>
      </c>
      <c r="I16" s="199">
        <f t="shared" si="0"/>
        <v>69.460590322619055</v>
      </c>
      <c r="J16" s="199">
        <f t="shared" si="0"/>
        <v>0</v>
      </c>
      <c r="K16" s="199">
        <f t="shared" si="0"/>
        <v>6.8789037116800005</v>
      </c>
      <c r="L16" s="199">
        <f t="shared" si="0"/>
        <v>0</v>
      </c>
      <c r="M16" s="199">
        <f t="shared" si="0"/>
        <v>11.38331865965</v>
      </c>
      <c r="N16" s="199">
        <f t="shared" si="0"/>
        <v>0</v>
      </c>
      <c r="O16" s="199">
        <f t="shared" si="0"/>
        <v>0</v>
      </c>
      <c r="P16" s="199">
        <f t="shared" si="0"/>
        <v>0</v>
      </c>
      <c r="Q16" s="199">
        <f t="shared" si="0"/>
        <v>57.070784613509332</v>
      </c>
      <c r="R16" s="199">
        <f t="shared" si="0"/>
        <v>0</v>
      </c>
      <c r="S16" s="199">
        <f t="shared" si="0"/>
        <v>29.676807999024852</v>
      </c>
      <c r="T16" s="199">
        <f t="shared" si="0"/>
        <v>0</v>
      </c>
      <c r="U16" s="199">
        <f t="shared" si="0"/>
        <v>15.172636111679999</v>
      </c>
      <c r="V16" s="199">
        <f t="shared" si="0"/>
        <v>17.225249999999999</v>
      </c>
      <c r="W16" s="199">
        <f t="shared" si="0"/>
        <v>167.59150159480322</v>
      </c>
    </row>
    <row r="17" spans="1:23" x14ac:dyDescent="0.25">
      <c r="A17" s="142" t="s">
        <v>35</v>
      </c>
      <c r="B17" s="145" t="str">
        <f>прил.1!B14</f>
        <v>Вывески на фасаде здания</v>
      </c>
      <c r="C17" s="138" t="s">
        <v>150</v>
      </c>
      <c r="D17" s="149">
        <f>прил.2!J14</f>
        <v>14.77728849</v>
      </c>
      <c r="E17" s="149">
        <f>прил.2!M14</f>
        <v>3.68</v>
      </c>
      <c r="F17" s="196">
        <v>0</v>
      </c>
      <c r="G17" s="188">
        <v>4.7245217799999999</v>
      </c>
      <c r="H17" s="188">
        <v>0</v>
      </c>
      <c r="I17" s="188">
        <f>прил.2!U14</f>
        <v>1.48</v>
      </c>
      <c r="J17" s="196">
        <v>0</v>
      </c>
      <c r="K17" s="188">
        <v>6.8789037116800005</v>
      </c>
      <c r="L17" s="188">
        <v>0</v>
      </c>
      <c r="M17" s="188">
        <f>прил.2!W14</f>
        <v>0</v>
      </c>
      <c r="N17" s="196">
        <v>0</v>
      </c>
      <c r="O17" s="188">
        <v>0</v>
      </c>
      <c r="P17" s="188">
        <v>0</v>
      </c>
      <c r="Q17" s="188">
        <f>прил.2!Y14</f>
        <v>0</v>
      </c>
      <c r="R17" s="188">
        <v>0</v>
      </c>
      <c r="S17" s="197">
        <f>прил.2!Z14</f>
        <v>0</v>
      </c>
      <c r="T17" s="198">
        <f>F17+J17+N17</f>
        <v>0</v>
      </c>
      <c r="U17" s="188">
        <f>G17+K17+O17</f>
        <v>11.603425491679999</v>
      </c>
      <c r="V17" s="188">
        <f>H17+L17+P17+R17</f>
        <v>0</v>
      </c>
      <c r="W17" s="188">
        <f>I17+M17+Q17+S17</f>
        <v>1.48</v>
      </c>
    </row>
    <row r="18" spans="1:23" ht="31.5" x14ac:dyDescent="0.25">
      <c r="A18" s="142" t="s">
        <v>41</v>
      </c>
      <c r="B18" s="145" t="str">
        <f>прил.1!B15</f>
        <v>Система видеонаблюдения в офис г.Краснодон, Краснодонский участок</v>
      </c>
      <c r="C18" s="138" t="s">
        <v>169</v>
      </c>
      <c r="D18" s="149">
        <f>прил.2!J15</f>
        <v>0.16552169999999999</v>
      </c>
      <c r="E18" s="149">
        <f>прил.2!M15</f>
        <v>0.1658</v>
      </c>
      <c r="F18" s="196">
        <v>0</v>
      </c>
      <c r="G18" s="188">
        <v>0.16552169999999999</v>
      </c>
      <c r="H18" s="188">
        <v>0</v>
      </c>
      <c r="I18" s="188">
        <f>прил.2!U15</f>
        <v>0.1658</v>
      </c>
      <c r="J18" s="196">
        <v>0</v>
      </c>
      <c r="K18" s="188">
        <v>0</v>
      </c>
      <c r="L18" s="188">
        <v>0</v>
      </c>
      <c r="M18" s="188">
        <f>прил.2!W15</f>
        <v>0</v>
      </c>
      <c r="N18" s="196">
        <v>0</v>
      </c>
      <c r="O18" s="188">
        <v>0</v>
      </c>
      <c r="P18" s="188">
        <v>0</v>
      </c>
      <c r="Q18" s="188">
        <f>прил.2!Y15</f>
        <v>0</v>
      </c>
      <c r="R18" s="188">
        <v>0</v>
      </c>
      <c r="S18" s="197">
        <f>прил.2!Z15</f>
        <v>0</v>
      </c>
      <c r="T18" s="198">
        <f t="shared" ref="T18:T73" si="1">F18+J18+N18</f>
        <v>0</v>
      </c>
      <c r="U18" s="188">
        <f t="shared" ref="U18:U73" si="2">G18+K18+O18</f>
        <v>0.16552169999999999</v>
      </c>
      <c r="V18" s="188">
        <f t="shared" ref="V18:V73" si="3">H18+L18+P18+R18</f>
        <v>0</v>
      </c>
      <c r="W18" s="188">
        <f t="shared" ref="W18:W73" si="4">I18+M18+Q18+S18</f>
        <v>0.1658</v>
      </c>
    </row>
    <row r="19" spans="1:23" ht="31.5" x14ac:dyDescent="0.25">
      <c r="A19" s="142" t="s">
        <v>47</v>
      </c>
      <c r="B19" s="145" t="str">
        <f>прил.1!B16</f>
        <v>Система видеонаблюдения в офис г. Лутугино, Лутугинский участок</v>
      </c>
      <c r="C19" s="138" t="s">
        <v>170</v>
      </c>
      <c r="D19" s="149">
        <f>прил.2!J16</f>
        <v>0.16552169999999999</v>
      </c>
      <c r="E19" s="149">
        <f>прил.2!M16</f>
        <v>0.1658</v>
      </c>
      <c r="F19" s="196">
        <v>0</v>
      </c>
      <c r="G19" s="188">
        <v>0.16552169999999999</v>
      </c>
      <c r="H19" s="188">
        <v>0</v>
      </c>
      <c r="I19" s="188">
        <f>прил.2!U16</f>
        <v>0.1658</v>
      </c>
      <c r="J19" s="196">
        <v>0</v>
      </c>
      <c r="K19" s="188">
        <v>0</v>
      </c>
      <c r="L19" s="188">
        <v>0</v>
      </c>
      <c r="M19" s="188">
        <f>прил.2!W16</f>
        <v>0</v>
      </c>
      <c r="N19" s="196">
        <v>0</v>
      </c>
      <c r="O19" s="188">
        <v>0</v>
      </c>
      <c r="P19" s="188">
        <v>0</v>
      </c>
      <c r="Q19" s="188">
        <f>прил.2!Y16</f>
        <v>0</v>
      </c>
      <c r="R19" s="188">
        <v>0</v>
      </c>
      <c r="S19" s="197">
        <f>прил.2!Z16</f>
        <v>0</v>
      </c>
      <c r="T19" s="198">
        <f t="shared" si="1"/>
        <v>0</v>
      </c>
      <c r="U19" s="188">
        <f t="shared" si="2"/>
        <v>0.16552169999999999</v>
      </c>
      <c r="V19" s="188">
        <f t="shared" si="3"/>
        <v>0</v>
      </c>
      <c r="W19" s="188">
        <f t="shared" si="4"/>
        <v>0.1658</v>
      </c>
    </row>
    <row r="20" spans="1:23" ht="31.5" x14ac:dyDescent="0.25">
      <c r="A20" s="142" t="s">
        <v>49</v>
      </c>
      <c r="B20" s="145" t="str">
        <f>прил.1!B17</f>
        <v>Система видеонаблюдения в офис  г.Ровеньки, Ровеньковский участок</v>
      </c>
      <c r="C20" s="138" t="s">
        <v>171</v>
      </c>
      <c r="D20" s="149">
        <f>прил.2!J17</f>
        <v>0.16552169999999999</v>
      </c>
      <c r="E20" s="149">
        <f>прил.2!M17</f>
        <v>0.1658</v>
      </c>
      <c r="F20" s="196">
        <v>0</v>
      </c>
      <c r="G20" s="188">
        <v>0.16552169999999999</v>
      </c>
      <c r="H20" s="188">
        <v>0</v>
      </c>
      <c r="I20" s="188">
        <f>прил.2!U17</f>
        <v>0.1658</v>
      </c>
      <c r="J20" s="196">
        <v>0</v>
      </c>
      <c r="K20" s="188">
        <v>0</v>
      </c>
      <c r="L20" s="188">
        <v>0</v>
      </c>
      <c r="M20" s="188">
        <f>прил.2!W17</f>
        <v>0</v>
      </c>
      <c r="N20" s="196">
        <v>0</v>
      </c>
      <c r="O20" s="188">
        <v>0</v>
      </c>
      <c r="P20" s="188">
        <v>0</v>
      </c>
      <c r="Q20" s="188">
        <f>прил.2!Y17</f>
        <v>0</v>
      </c>
      <c r="R20" s="188">
        <v>0</v>
      </c>
      <c r="S20" s="197">
        <f>прил.2!Z17</f>
        <v>0</v>
      </c>
      <c r="T20" s="198">
        <f t="shared" si="1"/>
        <v>0</v>
      </c>
      <c r="U20" s="188">
        <f t="shared" si="2"/>
        <v>0.16552169999999999</v>
      </c>
      <c r="V20" s="188">
        <f t="shared" si="3"/>
        <v>0</v>
      </c>
      <c r="W20" s="188">
        <f t="shared" si="4"/>
        <v>0.1658</v>
      </c>
    </row>
    <row r="21" spans="1:23" ht="31.5" x14ac:dyDescent="0.25">
      <c r="A21" s="142" t="s">
        <v>328</v>
      </c>
      <c r="B21" s="145" t="str">
        <f>прил.1!B18</f>
        <v>Система видеонаблюдения в офис  пгт.Новоайдар, Новоайдарский участок</v>
      </c>
      <c r="C21" s="138" t="s">
        <v>172</v>
      </c>
      <c r="D21" s="149">
        <f>прил.2!J18</f>
        <v>0.14114931999999999</v>
      </c>
      <c r="E21" s="149">
        <f>прил.2!M18</f>
        <v>0.14018</v>
      </c>
      <c r="F21" s="196">
        <v>0</v>
      </c>
      <c r="G21" s="188">
        <v>0.14114931999999999</v>
      </c>
      <c r="H21" s="188">
        <v>0</v>
      </c>
      <c r="I21" s="188">
        <f>прил.2!U18</f>
        <v>0.14018</v>
      </c>
      <c r="J21" s="196">
        <v>0</v>
      </c>
      <c r="K21" s="188">
        <v>0</v>
      </c>
      <c r="L21" s="188">
        <v>0</v>
      </c>
      <c r="M21" s="188">
        <f>прил.2!W18</f>
        <v>0</v>
      </c>
      <c r="N21" s="196">
        <v>0</v>
      </c>
      <c r="O21" s="188">
        <v>0</v>
      </c>
      <c r="P21" s="188">
        <v>0</v>
      </c>
      <c r="Q21" s="188">
        <f>прил.2!Y18</f>
        <v>0</v>
      </c>
      <c r="R21" s="188">
        <v>0</v>
      </c>
      <c r="S21" s="197">
        <f>прил.2!Z18</f>
        <v>0</v>
      </c>
      <c r="T21" s="198">
        <f t="shared" si="1"/>
        <v>0</v>
      </c>
      <c r="U21" s="188">
        <f t="shared" si="2"/>
        <v>0.14114931999999999</v>
      </c>
      <c r="V21" s="188">
        <f t="shared" si="3"/>
        <v>0</v>
      </c>
      <c r="W21" s="188">
        <f t="shared" si="4"/>
        <v>0.14018</v>
      </c>
    </row>
    <row r="22" spans="1:23" ht="31.5" x14ac:dyDescent="0.25">
      <c r="A22" s="142" t="s">
        <v>329</v>
      </c>
      <c r="B22" s="145" t="str">
        <f>прил.1!B19</f>
        <v>Система видеонаблюдения в офис г.Рубежное, Рубежанский участок</v>
      </c>
      <c r="C22" s="138" t="s">
        <v>173</v>
      </c>
      <c r="D22" s="149">
        <f>прил.2!J19</f>
        <v>0.14114931999999999</v>
      </c>
      <c r="E22" s="149">
        <f>прил.2!M19</f>
        <v>0.14018</v>
      </c>
      <c r="F22" s="196">
        <v>0</v>
      </c>
      <c r="G22" s="188">
        <v>0.14114931999999999</v>
      </c>
      <c r="H22" s="188">
        <v>0</v>
      </c>
      <c r="I22" s="188">
        <f>прил.2!U19</f>
        <v>0.14018</v>
      </c>
      <c r="J22" s="196">
        <v>0</v>
      </c>
      <c r="K22" s="188">
        <v>0</v>
      </c>
      <c r="L22" s="188">
        <v>0</v>
      </c>
      <c r="M22" s="188">
        <f>прил.2!W19</f>
        <v>0</v>
      </c>
      <c r="N22" s="196">
        <v>0</v>
      </c>
      <c r="O22" s="188">
        <v>0</v>
      </c>
      <c r="P22" s="188">
        <v>0</v>
      </c>
      <c r="Q22" s="188">
        <f>прил.2!Y19</f>
        <v>0</v>
      </c>
      <c r="R22" s="188">
        <v>0</v>
      </c>
      <c r="S22" s="197">
        <f>прил.2!Z19</f>
        <v>0</v>
      </c>
      <c r="T22" s="198">
        <f t="shared" si="1"/>
        <v>0</v>
      </c>
      <c r="U22" s="188">
        <f t="shared" si="2"/>
        <v>0.14114931999999999</v>
      </c>
      <c r="V22" s="188">
        <f t="shared" si="3"/>
        <v>0</v>
      </c>
      <c r="W22" s="188">
        <f t="shared" si="4"/>
        <v>0.14018</v>
      </c>
    </row>
    <row r="23" spans="1:23" ht="47.25" x14ac:dyDescent="0.25">
      <c r="A23" s="142" t="s">
        <v>330</v>
      </c>
      <c r="B23" s="145" t="str">
        <f>прил.1!B20</f>
        <v>Система видеонаблюдения в офис  пгт.Белокуракино, Белокуракинский участок</v>
      </c>
      <c r="C23" s="138" t="s">
        <v>174</v>
      </c>
      <c r="D23" s="149">
        <f>прил.2!J20</f>
        <v>0.14114931999999999</v>
      </c>
      <c r="E23" s="149">
        <f>прил.2!M20</f>
        <v>0.14018</v>
      </c>
      <c r="F23" s="196">
        <v>0</v>
      </c>
      <c r="G23" s="188">
        <v>0.14114931999999999</v>
      </c>
      <c r="H23" s="188">
        <v>0</v>
      </c>
      <c r="I23" s="188">
        <f>прил.2!U20</f>
        <v>0.14018</v>
      </c>
      <c r="J23" s="196">
        <v>0</v>
      </c>
      <c r="K23" s="188">
        <v>0</v>
      </c>
      <c r="L23" s="188">
        <v>0</v>
      </c>
      <c r="M23" s="188">
        <f>прил.2!W20</f>
        <v>0</v>
      </c>
      <c r="N23" s="196">
        <v>0</v>
      </c>
      <c r="O23" s="188">
        <v>0</v>
      </c>
      <c r="P23" s="188">
        <v>0</v>
      </c>
      <c r="Q23" s="188">
        <f>прил.2!Y20</f>
        <v>0</v>
      </c>
      <c r="R23" s="188">
        <v>0</v>
      </c>
      <c r="S23" s="197">
        <f>прил.2!Z20</f>
        <v>0</v>
      </c>
      <c r="T23" s="198">
        <f t="shared" si="1"/>
        <v>0</v>
      </c>
      <c r="U23" s="188">
        <f t="shared" si="2"/>
        <v>0.14114931999999999</v>
      </c>
      <c r="V23" s="188">
        <f t="shared" si="3"/>
        <v>0</v>
      </c>
      <c r="W23" s="188">
        <f t="shared" si="4"/>
        <v>0.14018</v>
      </c>
    </row>
    <row r="24" spans="1:23" ht="31.5" x14ac:dyDescent="0.25">
      <c r="A24" s="142" t="s">
        <v>331</v>
      </c>
      <c r="B24" s="145" t="str">
        <f>прил.1!B21</f>
        <v>Система видеонаблюдения в офис г.Лисичанск, Лисичанский участок</v>
      </c>
      <c r="C24" s="138" t="s">
        <v>175</v>
      </c>
      <c r="D24" s="149">
        <f>прил.2!J21</f>
        <v>0.14114931999999999</v>
      </c>
      <c r="E24" s="149">
        <f>прил.2!M21</f>
        <v>0.14018</v>
      </c>
      <c r="F24" s="196">
        <v>0</v>
      </c>
      <c r="G24" s="188">
        <v>0.14114931999999999</v>
      </c>
      <c r="H24" s="188">
        <v>0</v>
      </c>
      <c r="I24" s="188">
        <f>прил.2!U21</f>
        <v>0.14018</v>
      </c>
      <c r="J24" s="196">
        <v>0</v>
      </c>
      <c r="K24" s="188">
        <v>0</v>
      </c>
      <c r="L24" s="188">
        <v>0</v>
      </c>
      <c r="M24" s="188">
        <f>прил.2!W21</f>
        <v>0</v>
      </c>
      <c r="N24" s="196">
        <v>0</v>
      </c>
      <c r="O24" s="188">
        <v>0</v>
      </c>
      <c r="P24" s="188">
        <v>0</v>
      </c>
      <c r="Q24" s="188">
        <f>прил.2!Y21</f>
        <v>0</v>
      </c>
      <c r="R24" s="188">
        <v>0</v>
      </c>
      <c r="S24" s="197">
        <f>прил.2!Z21</f>
        <v>0</v>
      </c>
      <c r="T24" s="198">
        <f t="shared" si="1"/>
        <v>0</v>
      </c>
      <c r="U24" s="188">
        <f t="shared" si="2"/>
        <v>0.14114931999999999</v>
      </c>
      <c r="V24" s="188">
        <f t="shared" si="3"/>
        <v>0</v>
      </c>
      <c r="W24" s="188">
        <f t="shared" si="4"/>
        <v>0.14018</v>
      </c>
    </row>
    <row r="25" spans="1:23" ht="31.5" x14ac:dyDescent="0.25">
      <c r="A25" s="142" t="s">
        <v>332</v>
      </c>
      <c r="B25" s="145" t="str">
        <f>прил.1!B22</f>
        <v>Система видеонаблюдения в офис г.Первомайск, Первомайский участок</v>
      </c>
      <c r="C25" s="138" t="s">
        <v>176</v>
      </c>
      <c r="D25" s="149">
        <f>прил.2!J22</f>
        <v>0.14841206000000001</v>
      </c>
      <c r="E25" s="149">
        <f>прил.2!M22</f>
        <v>0.14707000000000001</v>
      </c>
      <c r="F25" s="196">
        <v>0</v>
      </c>
      <c r="G25" s="188">
        <v>0.14841206000000001</v>
      </c>
      <c r="H25" s="188">
        <v>0</v>
      </c>
      <c r="I25" s="188">
        <f>прил.2!U22</f>
        <v>0.14707000000000001</v>
      </c>
      <c r="J25" s="196">
        <v>0</v>
      </c>
      <c r="K25" s="188">
        <v>0</v>
      </c>
      <c r="L25" s="188">
        <v>0</v>
      </c>
      <c r="M25" s="188">
        <f>прил.2!W22</f>
        <v>0</v>
      </c>
      <c r="N25" s="196">
        <v>0</v>
      </c>
      <c r="O25" s="188">
        <v>0</v>
      </c>
      <c r="P25" s="188">
        <v>0</v>
      </c>
      <c r="Q25" s="188">
        <f>прил.2!Y22</f>
        <v>0</v>
      </c>
      <c r="R25" s="188">
        <v>0</v>
      </c>
      <c r="S25" s="197">
        <f>прил.2!Z22</f>
        <v>0</v>
      </c>
      <c r="T25" s="198">
        <f t="shared" si="1"/>
        <v>0</v>
      </c>
      <c r="U25" s="188">
        <f t="shared" si="2"/>
        <v>0.14841206000000001</v>
      </c>
      <c r="V25" s="188">
        <f t="shared" si="3"/>
        <v>0</v>
      </c>
      <c r="W25" s="188">
        <f t="shared" si="4"/>
        <v>0.14707000000000001</v>
      </c>
    </row>
    <row r="26" spans="1:23" ht="31.5" x14ac:dyDescent="0.25">
      <c r="A26" s="142" t="s">
        <v>333</v>
      </c>
      <c r="B26" s="145" t="str">
        <f>прил.1!B23</f>
        <v>Система видеонаблюдения в офис  г.Новопсков, Новопсковский участок</v>
      </c>
      <c r="C26" s="138" t="s">
        <v>177</v>
      </c>
      <c r="D26" s="149">
        <f>прил.2!J23</f>
        <v>0.14841206000000001</v>
      </c>
      <c r="E26" s="149">
        <f>прил.2!M23</f>
        <v>0.14721999999999999</v>
      </c>
      <c r="F26" s="196">
        <v>0</v>
      </c>
      <c r="G26" s="188">
        <v>0.14841206000000001</v>
      </c>
      <c r="H26" s="188">
        <v>0</v>
      </c>
      <c r="I26" s="188">
        <f>прил.2!U23</f>
        <v>0.14721999999999999</v>
      </c>
      <c r="J26" s="196">
        <v>0</v>
      </c>
      <c r="K26" s="188">
        <v>0</v>
      </c>
      <c r="L26" s="188">
        <v>0</v>
      </c>
      <c r="M26" s="188">
        <f>прил.2!W23</f>
        <v>0</v>
      </c>
      <c r="N26" s="196">
        <v>0</v>
      </c>
      <c r="O26" s="188">
        <v>0</v>
      </c>
      <c r="P26" s="188">
        <v>0</v>
      </c>
      <c r="Q26" s="188">
        <f>прил.2!Y23</f>
        <v>0</v>
      </c>
      <c r="R26" s="188">
        <v>0</v>
      </c>
      <c r="S26" s="197">
        <f>прил.2!Z23</f>
        <v>0</v>
      </c>
      <c r="T26" s="198">
        <f t="shared" si="1"/>
        <v>0</v>
      </c>
      <c r="U26" s="188">
        <f t="shared" si="2"/>
        <v>0.14841206000000001</v>
      </c>
      <c r="V26" s="188">
        <f t="shared" si="3"/>
        <v>0</v>
      </c>
      <c r="W26" s="188">
        <f t="shared" si="4"/>
        <v>0.14721999999999999</v>
      </c>
    </row>
    <row r="27" spans="1:23" ht="31.5" x14ac:dyDescent="0.25">
      <c r="A27" s="142" t="s">
        <v>334</v>
      </c>
      <c r="B27" s="145" t="str">
        <f>прил.1!B24</f>
        <v>Система видеонаблюдения в офис  пгт.Меловое, Меловской участок</v>
      </c>
      <c r="C27" s="138" t="s">
        <v>178</v>
      </c>
      <c r="D27" s="149">
        <f>прил.2!J24</f>
        <v>0.14841206000000001</v>
      </c>
      <c r="E27" s="149">
        <f>прил.2!M24</f>
        <v>0.14707000000000001</v>
      </c>
      <c r="F27" s="196">
        <v>0</v>
      </c>
      <c r="G27" s="188">
        <v>0.14841206000000001</v>
      </c>
      <c r="H27" s="188">
        <v>0</v>
      </c>
      <c r="I27" s="188">
        <f>прил.2!U24</f>
        <v>0.14707000000000001</v>
      </c>
      <c r="J27" s="196">
        <v>0</v>
      </c>
      <c r="K27" s="188">
        <v>0</v>
      </c>
      <c r="L27" s="188">
        <v>0</v>
      </c>
      <c r="M27" s="188">
        <f>прил.2!W24</f>
        <v>0</v>
      </c>
      <c r="N27" s="196">
        <v>0</v>
      </c>
      <c r="O27" s="188">
        <v>0</v>
      </c>
      <c r="P27" s="188">
        <v>0</v>
      </c>
      <c r="Q27" s="188">
        <f>прил.2!Y24</f>
        <v>0</v>
      </c>
      <c r="R27" s="188">
        <v>0</v>
      </c>
      <c r="S27" s="197">
        <f>прил.2!Z24</f>
        <v>0</v>
      </c>
      <c r="T27" s="198">
        <f t="shared" si="1"/>
        <v>0</v>
      </c>
      <c r="U27" s="188">
        <f t="shared" si="2"/>
        <v>0.14841206000000001</v>
      </c>
      <c r="V27" s="188">
        <f t="shared" si="3"/>
        <v>0</v>
      </c>
      <c r="W27" s="188">
        <f t="shared" si="4"/>
        <v>0.14707000000000001</v>
      </c>
    </row>
    <row r="28" spans="1:23" ht="31.5" x14ac:dyDescent="0.25">
      <c r="A28" s="142" t="s">
        <v>335</v>
      </c>
      <c r="B28" s="145" t="str">
        <f>прил.1!B25</f>
        <v>Система видеонаблюдения в офис  г.Сватово, Сватовский участок</v>
      </c>
      <c r="C28" s="138" t="s">
        <v>179</v>
      </c>
      <c r="D28" s="149">
        <f>прил.2!J25</f>
        <v>0.14841206000000001</v>
      </c>
      <c r="E28" s="149">
        <f>прил.2!M25</f>
        <v>0.14707000000000001</v>
      </c>
      <c r="F28" s="196">
        <v>0</v>
      </c>
      <c r="G28" s="188">
        <v>0.14841206000000001</v>
      </c>
      <c r="H28" s="188">
        <v>0</v>
      </c>
      <c r="I28" s="188">
        <f>прил.2!U25</f>
        <v>0.14707000000000001</v>
      </c>
      <c r="J28" s="196">
        <v>0</v>
      </c>
      <c r="K28" s="188">
        <v>0</v>
      </c>
      <c r="L28" s="188">
        <v>0</v>
      </c>
      <c r="M28" s="188">
        <f>прил.2!W25</f>
        <v>0</v>
      </c>
      <c r="N28" s="196">
        <v>0</v>
      </c>
      <c r="O28" s="188">
        <v>0</v>
      </c>
      <c r="P28" s="188">
        <v>0</v>
      </c>
      <c r="Q28" s="188">
        <f>прил.2!Y25</f>
        <v>0</v>
      </c>
      <c r="R28" s="188">
        <v>0</v>
      </c>
      <c r="S28" s="197">
        <f>прил.2!Z25</f>
        <v>0</v>
      </c>
      <c r="T28" s="198">
        <f t="shared" si="1"/>
        <v>0</v>
      </c>
      <c r="U28" s="188">
        <f t="shared" si="2"/>
        <v>0.14841206000000001</v>
      </c>
      <c r="V28" s="188">
        <f t="shared" si="3"/>
        <v>0</v>
      </c>
      <c r="W28" s="188">
        <f t="shared" si="4"/>
        <v>0.14707000000000001</v>
      </c>
    </row>
    <row r="29" spans="1:23" x14ac:dyDescent="0.25">
      <c r="A29" s="142" t="s">
        <v>336</v>
      </c>
      <c r="B29" s="145" t="str">
        <f>прил.1!B26</f>
        <v>Дизельный генератор на прицепе</v>
      </c>
      <c r="C29" s="138" t="s">
        <v>180</v>
      </c>
      <c r="D29" s="149">
        <f>прил.2!J26</f>
        <v>1.9144000000000003</v>
      </c>
      <c r="E29" s="149">
        <f>прил.2!M26</f>
        <v>0.95641750000000014</v>
      </c>
      <c r="F29" s="196">
        <v>0</v>
      </c>
      <c r="G29" s="188">
        <v>1.9144000000000003</v>
      </c>
      <c r="H29" s="188">
        <v>0</v>
      </c>
      <c r="I29" s="188">
        <f>прил.2!U26</f>
        <v>0.95641750000000014</v>
      </c>
      <c r="J29" s="196">
        <v>0</v>
      </c>
      <c r="K29" s="188">
        <v>0</v>
      </c>
      <c r="L29" s="188">
        <v>0</v>
      </c>
      <c r="M29" s="188">
        <f>прил.2!W26</f>
        <v>0</v>
      </c>
      <c r="N29" s="196">
        <v>0</v>
      </c>
      <c r="O29" s="188">
        <v>0</v>
      </c>
      <c r="P29" s="188">
        <v>0</v>
      </c>
      <c r="Q29" s="188">
        <f>прил.2!Y26</f>
        <v>0</v>
      </c>
      <c r="R29" s="188">
        <v>0</v>
      </c>
      <c r="S29" s="197">
        <f>прил.2!Z26</f>
        <v>0</v>
      </c>
      <c r="T29" s="198">
        <f t="shared" si="1"/>
        <v>0</v>
      </c>
      <c r="U29" s="188">
        <f t="shared" si="2"/>
        <v>1.9144000000000003</v>
      </c>
      <c r="V29" s="188">
        <f t="shared" si="3"/>
        <v>0</v>
      </c>
      <c r="W29" s="188">
        <f t="shared" si="4"/>
        <v>0.95641750000000014</v>
      </c>
    </row>
    <row r="30" spans="1:23" x14ac:dyDescent="0.25">
      <c r="A30" s="142" t="s">
        <v>337</v>
      </c>
      <c r="B30" s="145" t="str">
        <f>прил.1!B27</f>
        <v>Система видеонаблюдения в ЦОК</v>
      </c>
      <c r="C30" s="138" t="s">
        <v>304</v>
      </c>
      <c r="D30" s="188">
        <f>прил.2!J27</f>
        <v>0</v>
      </c>
      <c r="E30" s="149">
        <f>прил.2!M27</f>
        <v>1.65</v>
      </c>
      <c r="F30" s="196">
        <v>0</v>
      </c>
      <c r="G30" s="188">
        <v>0</v>
      </c>
      <c r="H30" s="188">
        <v>0</v>
      </c>
      <c r="I30" s="188">
        <f>прил.2!U27</f>
        <v>0</v>
      </c>
      <c r="J30" s="196">
        <v>0</v>
      </c>
      <c r="K30" s="188">
        <v>0</v>
      </c>
      <c r="L30" s="188">
        <v>0</v>
      </c>
      <c r="M30" s="188">
        <f>прил.2!W27</f>
        <v>1.64882</v>
      </c>
      <c r="N30" s="196">
        <v>0</v>
      </c>
      <c r="O30" s="188">
        <v>0</v>
      </c>
      <c r="P30" s="188">
        <v>0</v>
      </c>
      <c r="Q30" s="188">
        <f>прил.2!Y27</f>
        <v>0</v>
      </c>
      <c r="R30" s="188">
        <v>0</v>
      </c>
      <c r="S30" s="197">
        <f>прил.2!Z27</f>
        <v>0</v>
      </c>
      <c r="T30" s="198">
        <f t="shared" si="1"/>
        <v>0</v>
      </c>
      <c r="U30" s="188">
        <f t="shared" si="2"/>
        <v>0</v>
      </c>
      <c r="V30" s="188">
        <f t="shared" si="3"/>
        <v>0</v>
      </c>
      <c r="W30" s="188">
        <f t="shared" si="4"/>
        <v>1.64882</v>
      </c>
    </row>
    <row r="31" spans="1:23" ht="31.5" x14ac:dyDescent="0.25">
      <c r="A31" s="142" t="s">
        <v>338</v>
      </c>
      <c r="B31" s="145" t="str">
        <f>прил.1!B28</f>
        <v>Капсульный ЦОК (быстровозводимое модульное здание), г.Счастье</v>
      </c>
      <c r="C31" s="138" t="s">
        <v>305</v>
      </c>
      <c r="D31" s="188">
        <f>прил.2!J28</f>
        <v>0</v>
      </c>
      <c r="E31" s="149">
        <f>прил.2!M28</f>
        <v>26.30668956666667</v>
      </c>
      <c r="F31" s="196">
        <v>0</v>
      </c>
      <c r="G31" s="188">
        <v>0</v>
      </c>
      <c r="H31" s="188">
        <v>0</v>
      </c>
      <c r="I31" s="188">
        <f>прил.2!U28</f>
        <v>26.30668956666667</v>
      </c>
      <c r="J31" s="196">
        <v>0</v>
      </c>
      <c r="K31" s="188">
        <v>0</v>
      </c>
      <c r="L31" s="188">
        <v>0</v>
      </c>
      <c r="M31" s="188">
        <f>прил.2!W28</f>
        <v>0</v>
      </c>
      <c r="N31" s="196">
        <v>0</v>
      </c>
      <c r="O31" s="188">
        <v>0</v>
      </c>
      <c r="P31" s="188">
        <v>0</v>
      </c>
      <c r="Q31" s="188">
        <f>прил.2!Y28</f>
        <v>0</v>
      </c>
      <c r="R31" s="188">
        <v>0</v>
      </c>
      <c r="S31" s="197">
        <f>прил.2!Z28</f>
        <v>0</v>
      </c>
      <c r="T31" s="198">
        <f t="shared" si="1"/>
        <v>0</v>
      </c>
      <c r="U31" s="188">
        <f t="shared" si="2"/>
        <v>0</v>
      </c>
      <c r="V31" s="188">
        <f t="shared" si="3"/>
        <v>0</v>
      </c>
      <c r="W31" s="188">
        <f t="shared" si="4"/>
        <v>26.30668956666667</v>
      </c>
    </row>
    <row r="32" spans="1:23" ht="47.25" x14ac:dyDescent="0.25">
      <c r="A32" s="142" t="s">
        <v>339</v>
      </c>
      <c r="B32" s="145" t="str">
        <f>прил.1!B29</f>
        <v>Капсульный ЦОК (быстровозводимое модульное здание), пгт.Станица Луганская</v>
      </c>
      <c r="C32" s="138" t="s">
        <v>306</v>
      </c>
      <c r="D32" s="188">
        <f>прил.2!J29</f>
        <v>0</v>
      </c>
      <c r="E32" s="149">
        <f>прил.2!M29</f>
        <v>28.535392306754666</v>
      </c>
      <c r="F32" s="196">
        <v>0</v>
      </c>
      <c r="G32" s="188">
        <v>0</v>
      </c>
      <c r="H32" s="188">
        <v>0</v>
      </c>
      <c r="I32" s="188">
        <f>прил.2!U29</f>
        <v>0</v>
      </c>
      <c r="J32" s="196">
        <v>0</v>
      </c>
      <c r="K32" s="188">
        <v>0</v>
      </c>
      <c r="L32" s="188">
        <v>0</v>
      </c>
      <c r="M32" s="188">
        <f>прил.2!W29</f>
        <v>0</v>
      </c>
      <c r="N32" s="196">
        <v>0</v>
      </c>
      <c r="O32" s="188">
        <v>0</v>
      </c>
      <c r="P32" s="188">
        <v>0</v>
      </c>
      <c r="Q32" s="188">
        <f>прил.2!Y29</f>
        <v>28.535392306754666</v>
      </c>
      <c r="R32" s="188">
        <v>0</v>
      </c>
      <c r="S32" s="197">
        <f>прил.2!Z29</f>
        <v>0</v>
      </c>
      <c r="T32" s="198">
        <f t="shared" si="1"/>
        <v>0</v>
      </c>
      <c r="U32" s="188">
        <f t="shared" si="2"/>
        <v>0</v>
      </c>
      <c r="V32" s="188">
        <f t="shared" si="3"/>
        <v>0</v>
      </c>
      <c r="W32" s="188">
        <f t="shared" si="4"/>
        <v>28.535392306754666</v>
      </c>
    </row>
    <row r="33" spans="1:23" s="100" customFormat="1" ht="31.5" x14ac:dyDescent="0.25">
      <c r="A33" s="142" t="s">
        <v>340</v>
      </c>
      <c r="B33" s="145" t="str">
        <f>прил.1!B30</f>
        <v>Капсульный ЦОК (быстровозводимое модульное здание), г.Кировск</v>
      </c>
      <c r="C33" s="138" t="s">
        <v>307</v>
      </c>
      <c r="D33" s="188">
        <f>прил.2!J30</f>
        <v>0</v>
      </c>
      <c r="E33" s="149">
        <f>прил.2!M30</f>
        <v>28.535392306754666</v>
      </c>
      <c r="F33" s="196">
        <v>0</v>
      </c>
      <c r="G33" s="188">
        <v>0</v>
      </c>
      <c r="H33" s="188">
        <v>0</v>
      </c>
      <c r="I33" s="188">
        <f>прил.2!U30</f>
        <v>0</v>
      </c>
      <c r="J33" s="196">
        <v>0</v>
      </c>
      <c r="K33" s="188">
        <v>0</v>
      </c>
      <c r="L33" s="188">
        <v>0</v>
      </c>
      <c r="M33" s="188">
        <f>прил.2!W30</f>
        <v>0</v>
      </c>
      <c r="N33" s="196">
        <v>0</v>
      </c>
      <c r="O33" s="188">
        <v>0</v>
      </c>
      <c r="P33" s="188">
        <v>0</v>
      </c>
      <c r="Q33" s="188">
        <f>прил.2!Y30</f>
        <v>28.535392306754666</v>
      </c>
      <c r="R33" s="188">
        <v>0</v>
      </c>
      <c r="S33" s="197">
        <f>прил.2!Z30</f>
        <v>0</v>
      </c>
      <c r="T33" s="198">
        <f t="shared" si="1"/>
        <v>0</v>
      </c>
      <c r="U33" s="188">
        <f t="shared" si="2"/>
        <v>0</v>
      </c>
      <c r="V33" s="188">
        <f t="shared" si="3"/>
        <v>0</v>
      </c>
      <c r="W33" s="188">
        <f t="shared" si="4"/>
        <v>28.535392306754666</v>
      </c>
    </row>
    <row r="34" spans="1:23" s="100" customFormat="1" ht="31.5" x14ac:dyDescent="0.25">
      <c r="A34" s="142" t="s">
        <v>341</v>
      </c>
      <c r="B34" s="145" t="str">
        <f>прил.1!B31</f>
        <v>Капсульный ЦОК (быстровозводимое модульное здание), пгт. Марковка</v>
      </c>
      <c r="C34" s="138" t="s">
        <v>308</v>
      </c>
      <c r="D34" s="188">
        <f>прил.2!J31</f>
        <v>0</v>
      </c>
      <c r="E34" s="149">
        <f>прил.2!M31</f>
        <v>29.676807999024852</v>
      </c>
      <c r="F34" s="196">
        <v>0</v>
      </c>
      <c r="G34" s="188">
        <v>0</v>
      </c>
      <c r="H34" s="188">
        <v>0</v>
      </c>
      <c r="I34" s="188">
        <f>прил.2!U31</f>
        <v>0</v>
      </c>
      <c r="J34" s="196">
        <v>0</v>
      </c>
      <c r="K34" s="188">
        <v>0</v>
      </c>
      <c r="L34" s="188">
        <v>0</v>
      </c>
      <c r="M34" s="188">
        <f>прил.2!W31</f>
        <v>0</v>
      </c>
      <c r="N34" s="196">
        <v>0</v>
      </c>
      <c r="O34" s="188">
        <v>0</v>
      </c>
      <c r="P34" s="188">
        <v>0</v>
      </c>
      <c r="Q34" s="188">
        <f>прил.2!Y31</f>
        <v>0</v>
      </c>
      <c r="R34" s="188">
        <v>0</v>
      </c>
      <c r="S34" s="197">
        <f>прил.2!Z31</f>
        <v>29.676807999024852</v>
      </c>
      <c r="T34" s="198">
        <f t="shared" si="1"/>
        <v>0</v>
      </c>
      <c r="U34" s="188">
        <f t="shared" si="2"/>
        <v>0</v>
      </c>
      <c r="V34" s="188">
        <f t="shared" si="3"/>
        <v>0</v>
      </c>
      <c r="W34" s="188">
        <f t="shared" si="4"/>
        <v>29.676807999024852</v>
      </c>
    </row>
    <row r="35" spans="1:23" s="100" customFormat="1" x14ac:dyDescent="0.25">
      <c r="A35" s="142" t="s">
        <v>342</v>
      </c>
      <c r="B35" s="145" t="str">
        <f>прил.1!B32</f>
        <v xml:space="preserve">Мобильный ЦОК </v>
      </c>
      <c r="C35" s="138" t="s">
        <v>309</v>
      </c>
      <c r="D35" s="188">
        <f>прил.2!J32</f>
        <v>0</v>
      </c>
      <c r="E35" s="149">
        <f>прил.2!M32</f>
        <v>17.154640000000001</v>
      </c>
      <c r="F35" s="196">
        <v>0</v>
      </c>
      <c r="G35" s="188">
        <v>0</v>
      </c>
      <c r="H35" s="188">
        <v>0</v>
      </c>
      <c r="I35" s="188">
        <f>прил.2!U32</f>
        <v>17.154640000000001</v>
      </c>
      <c r="J35" s="196">
        <v>0</v>
      </c>
      <c r="K35" s="188">
        <v>0</v>
      </c>
      <c r="L35" s="188">
        <v>0</v>
      </c>
      <c r="M35" s="188">
        <f>прил.2!W32</f>
        <v>0</v>
      </c>
      <c r="N35" s="196">
        <v>0</v>
      </c>
      <c r="O35" s="188">
        <v>0</v>
      </c>
      <c r="P35" s="188">
        <v>0</v>
      </c>
      <c r="Q35" s="188">
        <f>прил.2!Y32</f>
        <v>0</v>
      </c>
      <c r="R35" s="188">
        <v>0</v>
      </c>
      <c r="S35" s="197">
        <f>прил.2!Z32</f>
        <v>0</v>
      </c>
      <c r="T35" s="198">
        <f t="shared" si="1"/>
        <v>0</v>
      </c>
      <c r="U35" s="188">
        <f t="shared" si="2"/>
        <v>0</v>
      </c>
      <c r="V35" s="188">
        <f t="shared" si="3"/>
        <v>0</v>
      </c>
      <c r="W35" s="188">
        <f t="shared" si="4"/>
        <v>17.154640000000001</v>
      </c>
    </row>
    <row r="36" spans="1:23" s="100" customFormat="1" ht="47.25" x14ac:dyDescent="0.25">
      <c r="A36" s="142" t="s">
        <v>343</v>
      </c>
      <c r="B36" s="145" t="str">
        <f>прил.1!B33</f>
        <v>Разаработка проектной документации, поставка и монтаж охранно-тревожной сигнализации</v>
      </c>
      <c r="C36" s="138" t="s">
        <v>310</v>
      </c>
      <c r="D36" s="188">
        <f>прил.2!J33</f>
        <v>0</v>
      </c>
      <c r="E36" s="149">
        <f>прил.2!M33</f>
        <v>9.7344986596499989</v>
      </c>
      <c r="F36" s="196">
        <v>0</v>
      </c>
      <c r="G36" s="188">
        <v>0</v>
      </c>
      <c r="H36" s="188">
        <v>0</v>
      </c>
      <c r="I36" s="188">
        <v>0</v>
      </c>
      <c r="J36" s="196">
        <v>0</v>
      </c>
      <c r="K36" s="188">
        <v>0</v>
      </c>
      <c r="L36" s="188">
        <v>0</v>
      </c>
      <c r="M36" s="188">
        <f>прил.2!W33+прил.2!U33</f>
        <v>9.7344986596499989</v>
      </c>
      <c r="N36" s="196">
        <v>0</v>
      </c>
      <c r="O36" s="188">
        <v>0</v>
      </c>
      <c r="P36" s="188">
        <v>0</v>
      </c>
      <c r="Q36" s="188">
        <f>прил.2!Y33</f>
        <v>0</v>
      </c>
      <c r="R36" s="188">
        <v>0</v>
      </c>
      <c r="S36" s="197">
        <f>прил.2!Z33</f>
        <v>0</v>
      </c>
      <c r="T36" s="198">
        <f t="shared" si="1"/>
        <v>0</v>
      </c>
      <c r="U36" s="188">
        <f t="shared" si="2"/>
        <v>0</v>
      </c>
      <c r="V36" s="188">
        <f t="shared" si="3"/>
        <v>0</v>
      </c>
      <c r="W36" s="188">
        <f t="shared" si="4"/>
        <v>9.7344986596499989</v>
      </c>
    </row>
    <row r="37" spans="1:23" s="100" customFormat="1" ht="31.5" x14ac:dyDescent="0.25">
      <c r="A37" s="142" t="s">
        <v>344</v>
      </c>
      <c r="B37" s="145" t="str">
        <f>прил.1!B34</f>
        <v>Стационарный досмотровый металлодетектор</v>
      </c>
      <c r="C37" s="138" t="s">
        <v>311</v>
      </c>
      <c r="D37" s="188">
        <f>прил.2!J34</f>
        <v>0</v>
      </c>
      <c r="E37" s="149">
        <f>прил.2!M34</f>
        <v>0.13750000000000001</v>
      </c>
      <c r="F37" s="196">
        <v>0</v>
      </c>
      <c r="G37" s="188">
        <v>0</v>
      </c>
      <c r="H37" s="188">
        <v>0</v>
      </c>
      <c r="I37" s="188">
        <f>прил.2!U34</f>
        <v>0.13750000000000001</v>
      </c>
      <c r="J37" s="196">
        <v>0</v>
      </c>
      <c r="K37" s="188">
        <v>0</v>
      </c>
      <c r="L37" s="188">
        <v>0</v>
      </c>
      <c r="M37" s="188">
        <f>прил.2!W34</f>
        <v>0</v>
      </c>
      <c r="N37" s="196">
        <v>0</v>
      </c>
      <c r="O37" s="188">
        <v>0</v>
      </c>
      <c r="P37" s="188">
        <v>0</v>
      </c>
      <c r="Q37" s="188">
        <f>прил.2!Y34</f>
        <v>0</v>
      </c>
      <c r="R37" s="188">
        <v>0</v>
      </c>
      <c r="S37" s="197">
        <f>прил.2!Z34</f>
        <v>0</v>
      </c>
      <c r="T37" s="198">
        <f t="shared" si="1"/>
        <v>0</v>
      </c>
      <c r="U37" s="188">
        <f t="shared" si="2"/>
        <v>0</v>
      </c>
      <c r="V37" s="188">
        <f t="shared" si="3"/>
        <v>0</v>
      </c>
      <c r="W37" s="188">
        <f t="shared" si="4"/>
        <v>0.13750000000000001</v>
      </c>
    </row>
    <row r="38" spans="1:23" s="100" customFormat="1" ht="31.5" x14ac:dyDescent="0.25">
      <c r="A38" s="142" t="s">
        <v>345</v>
      </c>
      <c r="B38" s="145" t="str">
        <f>прил.1!B35</f>
        <v>Легковой автомобиль марки LADA NIVA TRAVEL</v>
      </c>
      <c r="C38" s="138" t="s">
        <v>312</v>
      </c>
      <c r="D38" s="188">
        <f>прил.2!J35</f>
        <v>0</v>
      </c>
      <c r="E38" s="149">
        <f>прил.2!M35</f>
        <v>6.8927777500000005</v>
      </c>
      <c r="F38" s="196">
        <v>0</v>
      </c>
      <c r="G38" s="188">
        <v>0</v>
      </c>
      <c r="H38" s="188">
        <v>0</v>
      </c>
      <c r="I38" s="188">
        <f>прил.2!U35</f>
        <v>6.8927777500000005</v>
      </c>
      <c r="J38" s="196">
        <v>0</v>
      </c>
      <c r="K38" s="188">
        <v>0</v>
      </c>
      <c r="L38" s="188">
        <v>0</v>
      </c>
      <c r="M38" s="188">
        <f>прил.2!W35</f>
        <v>0</v>
      </c>
      <c r="N38" s="196">
        <v>0</v>
      </c>
      <c r="O38" s="188">
        <v>0</v>
      </c>
      <c r="P38" s="188">
        <v>0</v>
      </c>
      <c r="Q38" s="188">
        <f>прил.2!Y35</f>
        <v>0</v>
      </c>
      <c r="R38" s="188">
        <v>0</v>
      </c>
      <c r="S38" s="197">
        <f>прил.2!Z35</f>
        <v>0</v>
      </c>
      <c r="T38" s="198">
        <f t="shared" si="1"/>
        <v>0</v>
      </c>
      <c r="U38" s="188">
        <f t="shared" si="2"/>
        <v>0</v>
      </c>
      <c r="V38" s="188">
        <f t="shared" si="3"/>
        <v>0</v>
      </c>
      <c r="W38" s="188">
        <f t="shared" si="4"/>
        <v>6.8927777500000005</v>
      </c>
    </row>
    <row r="39" spans="1:23" s="100" customFormat="1" ht="31.5" x14ac:dyDescent="0.25">
      <c r="A39" s="142" t="s">
        <v>346</v>
      </c>
      <c r="B39" s="145" t="str">
        <f>прил.1!B36</f>
        <v xml:space="preserve">Легковой автомобиль марки LADA LARGUS ENJОY 7-местная </v>
      </c>
      <c r="C39" s="138" t="s">
        <v>313</v>
      </c>
      <c r="D39" s="188">
        <f>прил.2!J36</f>
        <v>0</v>
      </c>
      <c r="E39" s="149">
        <f>прил.2!M36</f>
        <v>5.1458333249999999</v>
      </c>
      <c r="F39" s="196">
        <v>0</v>
      </c>
      <c r="G39" s="188">
        <v>0</v>
      </c>
      <c r="H39" s="188">
        <v>0</v>
      </c>
      <c r="I39" s="188">
        <f>прил.2!U36</f>
        <v>5.1458333249999999</v>
      </c>
      <c r="J39" s="196">
        <v>0</v>
      </c>
      <c r="K39" s="188">
        <v>0</v>
      </c>
      <c r="L39" s="188">
        <v>0</v>
      </c>
      <c r="M39" s="188">
        <f>прил.2!W36</f>
        <v>0</v>
      </c>
      <c r="N39" s="196">
        <v>0</v>
      </c>
      <c r="O39" s="188">
        <v>0</v>
      </c>
      <c r="P39" s="188">
        <v>0</v>
      </c>
      <c r="Q39" s="188">
        <f>прил.2!Y36</f>
        <v>0</v>
      </c>
      <c r="R39" s="188">
        <v>0</v>
      </c>
      <c r="S39" s="197">
        <f>прил.2!Z36</f>
        <v>0</v>
      </c>
      <c r="T39" s="198">
        <f t="shared" si="1"/>
        <v>0</v>
      </c>
      <c r="U39" s="188">
        <f t="shared" si="2"/>
        <v>0</v>
      </c>
      <c r="V39" s="188">
        <f t="shared" si="3"/>
        <v>0</v>
      </c>
      <c r="W39" s="188">
        <f t="shared" si="4"/>
        <v>5.1458333249999999</v>
      </c>
    </row>
    <row r="40" spans="1:23" s="100" customFormat="1" x14ac:dyDescent="0.25">
      <c r="A40" s="142" t="s">
        <v>347</v>
      </c>
      <c r="B40" s="145" t="str">
        <f>прил.1!B37</f>
        <v xml:space="preserve">Уличный светодиодный экран </v>
      </c>
      <c r="C40" s="138" t="s">
        <v>314</v>
      </c>
      <c r="D40" s="188">
        <f>прил.2!J37</f>
        <v>0</v>
      </c>
      <c r="E40" s="149">
        <f>прил.2!M37</f>
        <v>4.37842858095238</v>
      </c>
      <c r="F40" s="196">
        <v>0</v>
      </c>
      <c r="G40" s="188">
        <v>0</v>
      </c>
      <c r="H40" s="188">
        <v>0</v>
      </c>
      <c r="I40" s="188">
        <f>прил.2!U37</f>
        <v>4.37842858095238</v>
      </c>
      <c r="J40" s="196">
        <v>0</v>
      </c>
      <c r="K40" s="188">
        <v>0</v>
      </c>
      <c r="L40" s="188">
        <v>0</v>
      </c>
      <c r="M40" s="188">
        <f>прил.2!W37</f>
        <v>0</v>
      </c>
      <c r="N40" s="196">
        <v>0</v>
      </c>
      <c r="O40" s="188">
        <v>0</v>
      </c>
      <c r="P40" s="188">
        <v>0</v>
      </c>
      <c r="Q40" s="188">
        <f>прил.2!Y37</f>
        <v>0</v>
      </c>
      <c r="R40" s="188">
        <v>0</v>
      </c>
      <c r="S40" s="197">
        <f>прил.2!Z37</f>
        <v>0</v>
      </c>
      <c r="T40" s="198">
        <f t="shared" si="1"/>
        <v>0</v>
      </c>
      <c r="U40" s="188">
        <f t="shared" si="2"/>
        <v>0</v>
      </c>
      <c r="V40" s="188">
        <f t="shared" si="3"/>
        <v>0</v>
      </c>
      <c r="W40" s="188">
        <f t="shared" si="4"/>
        <v>4.37842858095238</v>
      </c>
    </row>
    <row r="41" spans="1:23" s="100" customFormat="1" x14ac:dyDescent="0.25">
      <c r="A41" s="142" t="s">
        <v>348</v>
      </c>
      <c r="B41" s="145" t="str">
        <f>прил.1!B38</f>
        <v>Модульный гараж</v>
      </c>
      <c r="C41" s="138" t="s">
        <v>315</v>
      </c>
      <c r="D41" s="188">
        <f>прил.2!J38</f>
        <v>0</v>
      </c>
      <c r="E41" s="149">
        <f>прил.2!M38</f>
        <v>5.3617536000000001</v>
      </c>
      <c r="F41" s="196">
        <v>0</v>
      </c>
      <c r="G41" s="188">
        <v>0</v>
      </c>
      <c r="H41" s="188">
        <v>0</v>
      </c>
      <c r="I41" s="188">
        <f>прил.2!U38</f>
        <v>5.3617536000000001</v>
      </c>
      <c r="J41" s="196">
        <v>0</v>
      </c>
      <c r="K41" s="188">
        <v>0</v>
      </c>
      <c r="L41" s="188">
        <v>0</v>
      </c>
      <c r="M41" s="188">
        <f>прил.2!W38</f>
        <v>0</v>
      </c>
      <c r="N41" s="196">
        <v>0</v>
      </c>
      <c r="O41" s="188">
        <v>0</v>
      </c>
      <c r="P41" s="188">
        <v>0</v>
      </c>
      <c r="Q41" s="188">
        <f>прил.2!Y38</f>
        <v>0</v>
      </c>
      <c r="R41" s="188">
        <v>0</v>
      </c>
      <c r="S41" s="197">
        <f>прил.2!Z38</f>
        <v>0</v>
      </c>
      <c r="T41" s="198">
        <f t="shared" si="1"/>
        <v>0</v>
      </c>
      <c r="U41" s="188">
        <f t="shared" si="2"/>
        <v>0</v>
      </c>
      <c r="V41" s="188">
        <f t="shared" si="3"/>
        <v>0</v>
      </c>
      <c r="W41" s="188">
        <f t="shared" si="4"/>
        <v>5.3617536000000001</v>
      </c>
    </row>
    <row r="42" spans="1:23" s="100" customFormat="1" x14ac:dyDescent="0.25">
      <c r="A42" s="142" t="s">
        <v>349</v>
      </c>
      <c r="B42" s="145" t="str">
        <f>прил.1!B39</f>
        <v xml:space="preserve">Лицензия для аудиобейджа Voca Tech </v>
      </c>
      <c r="C42" s="138" t="s">
        <v>316</v>
      </c>
      <c r="D42" s="188">
        <f>прил.2!J39</f>
        <v>0</v>
      </c>
      <c r="E42" s="149">
        <f>прил.2!M39</f>
        <v>17.225249999999999</v>
      </c>
      <c r="F42" s="196">
        <v>0</v>
      </c>
      <c r="G42" s="188">
        <v>0</v>
      </c>
      <c r="H42" s="188">
        <f>прил.2!U39</f>
        <v>17.225249999999999</v>
      </c>
      <c r="I42" s="188">
        <v>0</v>
      </c>
      <c r="J42" s="196">
        <v>0</v>
      </c>
      <c r="K42" s="188">
        <v>0</v>
      </c>
      <c r="L42" s="188">
        <v>0</v>
      </c>
      <c r="M42" s="188">
        <f>прил.2!W39</f>
        <v>0</v>
      </c>
      <c r="N42" s="196">
        <v>0</v>
      </c>
      <c r="O42" s="188">
        <v>0</v>
      </c>
      <c r="P42" s="188">
        <v>0</v>
      </c>
      <c r="Q42" s="188">
        <f>прил.2!Y39</f>
        <v>0</v>
      </c>
      <c r="R42" s="188">
        <v>0</v>
      </c>
      <c r="S42" s="197">
        <f>прил.2!Z39</f>
        <v>0</v>
      </c>
      <c r="T42" s="198">
        <f t="shared" si="1"/>
        <v>0</v>
      </c>
      <c r="U42" s="188">
        <f t="shared" si="2"/>
        <v>0</v>
      </c>
      <c r="V42" s="188">
        <f t="shared" si="3"/>
        <v>17.225249999999999</v>
      </c>
      <c r="W42" s="188">
        <f t="shared" si="4"/>
        <v>0</v>
      </c>
    </row>
    <row r="43" spans="1:23" s="107" customFormat="1" x14ac:dyDescent="0.25">
      <c r="A43" s="146">
        <v>2</v>
      </c>
      <c r="B43" s="136" t="s">
        <v>122</v>
      </c>
      <c r="C43" s="150"/>
      <c r="D43" s="200">
        <f t="shared" ref="D43:W43" si="5">SUM(D44:D62)</f>
        <v>185.41464437166667</v>
      </c>
      <c r="E43" s="200">
        <f t="shared" si="5"/>
        <v>185.83872192190898</v>
      </c>
      <c r="F43" s="200">
        <f t="shared" si="5"/>
        <v>44.704415679999997</v>
      </c>
      <c r="G43" s="200">
        <f t="shared" si="5"/>
        <v>106.69812869166667</v>
      </c>
      <c r="H43" s="200">
        <f t="shared" si="5"/>
        <v>84.028530833333335</v>
      </c>
      <c r="I43" s="200">
        <f t="shared" si="5"/>
        <v>37.74775833333333</v>
      </c>
      <c r="J43" s="200">
        <f t="shared" si="5"/>
        <v>0</v>
      </c>
      <c r="K43" s="200">
        <f t="shared" si="5"/>
        <v>0</v>
      </c>
      <c r="L43" s="200">
        <f t="shared" si="5"/>
        <v>24.410640000000001</v>
      </c>
      <c r="M43" s="200">
        <f t="shared" si="5"/>
        <v>0</v>
      </c>
      <c r="N43" s="200">
        <f t="shared" si="5"/>
        <v>0</v>
      </c>
      <c r="O43" s="200">
        <f t="shared" si="5"/>
        <v>0</v>
      </c>
      <c r="P43" s="200">
        <f t="shared" si="5"/>
        <v>5.3487600000000004</v>
      </c>
      <c r="Q43" s="200">
        <f t="shared" si="5"/>
        <v>0.87565999999999999</v>
      </c>
      <c r="R43" s="200">
        <f t="shared" si="5"/>
        <v>0</v>
      </c>
      <c r="S43" s="200">
        <f t="shared" si="5"/>
        <v>0.45534000000000002</v>
      </c>
      <c r="T43" s="200">
        <f t="shared" si="5"/>
        <v>44.704415679999997</v>
      </c>
      <c r="U43" s="200">
        <f t="shared" si="5"/>
        <v>106.69812869166667</v>
      </c>
      <c r="V43" s="200">
        <f t="shared" si="5"/>
        <v>113.78793083333333</v>
      </c>
      <c r="W43" s="200">
        <f t="shared" si="5"/>
        <v>39.078758333333333</v>
      </c>
    </row>
    <row r="44" spans="1:23" ht="31.5" x14ac:dyDescent="0.25">
      <c r="A44" s="142" t="s">
        <v>54</v>
      </c>
      <c r="B44" s="145" t="str">
        <f>прил.1!B41</f>
        <v>Сервер vegman r220 g2 с системой хранения данных TATLIN.FLEX.PRO</v>
      </c>
      <c r="C44" s="138" t="str">
        <f>прил.1!C41</f>
        <v>N_09</v>
      </c>
      <c r="D44" s="188">
        <f>прил.2!J41</f>
        <v>5.3659286916666673</v>
      </c>
      <c r="E44" s="188">
        <f>прил.2!M41</f>
        <v>28.308333333333334</v>
      </c>
      <c r="F44" s="186">
        <v>0</v>
      </c>
      <c r="G44" s="188">
        <v>5.3659286916666673</v>
      </c>
      <c r="H44" s="188">
        <v>0</v>
      </c>
      <c r="I44" s="188">
        <f>прил.2!U41</f>
        <v>28.308333333333334</v>
      </c>
      <c r="J44" s="186">
        <v>0</v>
      </c>
      <c r="K44" s="188">
        <v>0</v>
      </c>
      <c r="L44" s="188">
        <v>0</v>
      </c>
      <c r="M44" s="188">
        <f>прил.2!W41</f>
        <v>0</v>
      </c>
      <c r="N44" s="186">
        <v>0</v>
      </c>
      <c r="O44" s="188">
        <v>0</v>
      </c>
      <c r="P44" s="188">
        <v>0</v>
      </c>
      <c r="Q44" s="188">
        <f>прил.2!Y41</f>
        <v>0</v>
      </c>
      <c r="R44" s="188">
        <v>0</v>
      </c>
      <c r="S44" s="197">
        <f>прил.2!Z41</f>
        <v>0</v>
      </c>
      <c r="T44" s="198">
        <f t="shared" si="1"/>
        <v>0</v>
      </c>
      <c r="U44" s="188">
        <f t="shared" si="2"/>
        <v>5.3659286916666673</v>
      </c>
      <c r="V44" s="188">
        <f t="shared" si="3"/>
        <v>0</v>
      </c>
      <c r="W44" s="188">
        <f t="shared" si="4"/>
        <v>28.308333333333334</v>
      </c>
    </row>
    <row r="45" spans="1:23" ht="94.5" x14ac:dyDescent="0.25">
      <c r="A45" s="142" t="s">
        <v>56</v>
      </c>
      <c r="B45" s="145" t="str">
        <f>прил.1!B42</f>
        <v>Лицензия на операционную систему специального назначения "Astra Linux Special Edition" уровень защищенности "Усиленный" ("Воронеж"), ицензия на программный комплекс "ALD Pro" РДЦП. 10101-02 (ФСТЭК)</v>
      </c>
      <c r="C45" s="138" t="s">
        <v>188</v>
      </c>
      <c r="D45" s="188">
        <f>прил.2!J42</f>
        <v>14.371</v>
      </c>
      <c r="E45" s="188">
        <f>прил.2!M42</f>
        <v>36.832720000000002</v>
      </c>
      <c r="F45" s="188">
        <v>14.371</v>
      </c>
      <c r="G45" s="188">
        <v>0</v>
      </c>
      <c r="H45" s="188">
        <f>прил.2!U42</f>
        <v>12.422079999999999</v>
      </c>
      <c r="I45" s="188">
        <v>0</v>
      </c>
      <c r="J45" s="186">
        <v>0</v>
      </c>
      <c r="K45" s="188">
        <v>0</v>
      </c>
      <c r="L45" s="188">
        <f>прил.2!W42</f>
        <v>24.410640000000001</v>
      </c>
      <c r="M45" s="188">
        <v>0</v>
      </c>
      <c r="N45" s="186">
        <v>0</v>
      </c>
      <c r="O45" s="188">
        <v>0</v>
      </c>
      <c r="P45" s="188">
        <f>прил.2!Y42</f>
        <v>0</v>
      </c>
      <c r="Q45" s="187">
        <v>0</v>
      </c>
      <c r="R45" s="188">
        <f>прил.2!Z42</f>
        <v>0</v>
      </c>
      <c r="S45" s="187">
        <v>0</v>
      </c>
      <c r="T45" s="198">
        <f t="shared" si="1"/>
        <v>14.371</v>
      </c>
      <c r="U45" s="188">
        <f t="shared" si="2"/>
        <v>0</v>
      </c>
      <c r="V45" s="188">
        <f t="shared" si="3"/>
        <v>36.832720000000002</v>
      </c>
      <c r="W45" s="188">
        <f t="shared" si="4"/>
        <v>0</v>
      </c>
    </row>
    <row r="46" spans="1:23" ht="31.5" x14ac:dyDescent="0.25">
      <c r="A46" s="142" t="s">
        <v>58</v>
      </c>
      <c r="B46" s="145" t="str">
        <f>прил.1!B43</f>
        <v>ПО МойОфис Стандартный 2. Лицензия Корпоративная</v>
      </c>
      <c r="C46" s="138" t="s">
        <v>189</v>
      </c>
      <c r="D46" s="188">
        <f>прил.2!J43</f>
        <v>16.755299999999998</v>
      </c>
      <c r="E46" s="188">
        <f>прил.2!M43</f>
        <v>0</v>
      </c>
      <c r="F46" s="188">
        <v>16.755299999999998</v>
      </c>
      <c r="G46" s="188">
        <v>0</v>
      </c>
      <c r="H46" s="188">
        <f>прил.2!U43</f>
        <v>0</v>
      </c>
      <c r="I46" s="188">
        <v>0</v>
      </c>
      <c r="J46" s="186">
        <v>0</v>
      </c>
      <c r="K46" s="188">
        <v>0</v>
      </c>
      <c r="L46" s="188">
        <f>прил.2!W43</f>
        <v>0</v>
      </c>
      <c r="M46" s="188">
        <v>0</v>
      </c>
      <c r="N46" s="186">
        <v>0</v>
      </c>
      <c r="O46" s="188">
        <v>0</v>
      </c>
      <c r="P46" s="188">
        <f>прил.2!Y43</f>
        <v>0</v>
      </c>
      <c r="Q46" s="188">
        <v>0</v>
      </c>
      <c r="R46" s="188">
        <f>прил.2!Z43</f>
        <v>0</v>
      </c>
      <c r="S46" s="197">
        <v>0</v>
      </c>
      <c r="T46" s="198">
        <f t="shared" si="1"/>
        <v>16.755299999999998</v>
      </c>
      <c r="U46" s="188">
        <f t="shared" si="2"/>
        <v>0</v>
      </c>
      <c r="V46" s="188">
        <f t="shared" si="3"/>
        <v>0</v>
      </c>
      <c r="W46" s="188">
        <f t="shared" si="4"/>
        <v>0</v>
      </c>
    </row>
    <row r="47" spans="1:23" ht="47.25" x14ac:dyDescent="0.25">
      <c r="A47" s="142" t="s">
        <v>60</v>
      </c>
      <c r="B47" s="145" t="str">
        <f>прил.1!B44</f>
        <v>ПО Kaspersky Endpoint Security для бизнеса расширенный Russian Edition 500-999 Node 2 years Renewal Licence</v>
      </c>
      <c r="C47" s="138" t="s">
        <v>190</v>
      </c>
      <c r="D47" s="188">
        <f>прил.2!J44</f>
        <v>3.50229415</v>
      </c>
      <c r="E47" s="188">
        <f>прил.2!M44</f>
        <v>7.4365800000000002</v>
      </c>
      <c r="F47" s="188">
        <v>3.50229415</v>
      </c>
      <c r="G47" s="188">
        <v>0</v>
      </c>
      <c r="H47" s="188">
        <f>прил.2!U44</f>
        <v>3.5442</v>
      </c>
      <c r="I47" s="188">
        <v>0</v>
      </c>
      <c r="J47" s="186">
        <v>0</v>
      </c>
      <c r="K47" s="188">
        <v>0</v>
      </c>
      <c r="L47" s="188">
        <f>прил.2!W44</f>
        <v>0</v>
      </c>
      <c r="M47" s="188">
        <v>0</v>
      </c>
      <c r="N47" s="186">
        <v>0</v>
      </c>
      <c r="O47" s="188">
        <v>0</v>
      </c>
      <c r="P47" s="188">
        <f>прил.2!Y44</f>
        <v>3.8923800000000002</v>
      </c>
      <c r="Q47" s="188">
        <v>0</v>
      </c>
      <c r="R47" s="188">
        <f>прил.2!Z44</f>
        <v>0</v>
      </c>
      <c r="S47" s="197">
        <v>0</v>
      </c>
      <c r="T47" s="198">
        <f t="shared" si="1"/>
        <v>3.50229415</v>
      </c>
      <c r="U47" s="188">
        <f t="shared" si="2"/>
        <v>0</v>
      </c>
      <c r="V47" s="188">
        <f t="shared" si="3"/>
        <v>7.4365800000000002</v>
      </c>
      <c r="W47" s="188">
        <f t="shared" si="4"/>
        <v>0</v>
      </c>
    </row>
    <row r="48" spans="1:23" ht="47.25" x14ac:dyDescent="0.25">
      <c r="A48" s="142" t="s">
        <v>62</v>
      </c>
      <c r="B48" s="145" t="str">
        <f>прил.1!B45</f>
        <v>ПО Kaspersky Endpoint Security  для почтовых серверов Russian Edition 500-999 MailAddress  2 years Renewal Licence</v>
      </c>
      <c r="C48" s="138" t="s">
        <v>191</v>
      </c>
      <c r="D48" s="188">
        <f>прил.2!J45</f>
        <v>1.1299915300000001</v>
      </c>
      <c r="E48" s="188">
        <f>прил.2!M45</f>
        <v>2.78118</v>
      </c>
      <c r="F48" s="188">
        <v>1.1299915300000001</v>
      </c>
      <c r="G48" s="188">
        <v>0</v>
      </c>
      <c r="H48" s="188">
        <f>прил.2!U45</f>
        <v>1.3248</v>
      </c>
      <c r="I48" s="188">
        <v>0</v>
      </c>
      <c r="J48" s="186">
        <v>0</v>
      </c>
      <c r="K48" s="188">
        <v>0</v>
      </c>
      <c r="L48" s="188">
        <f>прил.2!W45</f>
        <v>0</v>
      </c>
      <c r="M48" s="188">
        <v>0</v>
      </c>
      <c r="N48" s="186">
        <v>0</v>
      </c>
      <c r="O48" s="188">
        <v>0</v>
      </c>
      <c r="P48" s="188">
        <f>прил.2!Y45</f>
        <v>1.45638</v>
      </c>
      <c r="Q48" s="188">
        <v>0</v>
      </c>
      <c r="R48" s="188">
        <f>прил.2!Z45</f>
        <v>0</v>
      </c>
      <c r="S48" s="197">
        <v>0</v>
      </c>
      <c r="T48" s="198">
        <f t="shared" si="1"/>
        <v>1.1299915300000001</v>
      </c>
      <c r="U48" s="188">
        <f t="shared" si="2"/>
        <v>0</v>
      </c>
      <c r="V48" s="188">
        <f>H48+L48+P48+R48</f>
        <v>2.78118</v>
      </c>
      <c r="W48" s="188">
        <f t="shared" si="4"/>
        <v>0</v>
      </c>
    </row>
    <row r="49" spans="1:23" ht="31.5" x14ac:dyDescent="0.25">
      <c r="A49" s="142" t="s">
        <v>67</v>
      </c>
      <c r="B49" s="145" t="str">
        <f>прил.1!B46</f>
        <v>СУБД Postgres Pro AC Standard на 1 ядро x86-64 2 years Base Licence</v>
      </c>
      <c r="C49" s="138" t="s">
        <v>192</v>
      </c>
      <c r="D49" s="188">
        <f>прил.2!J46</f>
        <v>1.4799</v>
      </c>
      <c r="E49" s="188">
        <f>прил.2!M46</f>
        <v>0</v>
      </c>
      <c r="F49" s="188">
        <v>1.4799</v>
      </c>
      <c r="G49" s="188">
        <v>0</v>
      </c>
      <c r="H49" s="188">
        <f>прил.2!U46</f>
        <v>0</v>
      </c>
      <c r="I49" s="188">
        <v>0</v>
      </c>
      <c r="J49" s="186">
        <v>0</v>
      </c>
      <c r="K49" s="188">
        <v>0</v>
      </c>
      <c r="L49" s="188">
        <f>прил.2!W46</f>
        <v>0</v>
      </c>
      <c r="M49" s="188">
        <v>0</v>
      </c>
      <c r="N49" s="186">
        <v>0</v>
      </c>
      <c r="O49" s="188">
        <v>0</v>
      </c>
      <c r="P49" s="188">
        <f>прил.2!Y46</f>
        <v>0</v>
      </c>
      <c r="Q49" s="188">
        <v>0</v>
      </c>
      <c r="R49" s="188">
        <f>прил.2!Z46</f>
        <v>0</v>
      </c>
      <c r="S49" s="197">
        <v>0</v>
      </c>
      <c r="T49" s="198">
        <f t="shared" si="1"/>
        <v>1.4799</v>
      </c>
      <c r="U49" s="188">
        <f t="shared" si="2"/>
        <v>0</v>
      </c>
      <c r="V49" s="188">
        <f t="shared" si="3"/>
        <v>0</v>
      </c>
      <c r="W49" s="188">
        <f t="shared" si="4"/>
        <v>0</v>
      </c>
    </row>
    <row r="50" spans="1:23" ht="31.5" x14ac:dyDescent="0.25">
      <c r="A50" s="142" t="s">
        <v>69</v>
      </c>
      <c r="B50" s="145" t="str">
        <f>прил.1!B47</f>
        <v>Оборудование и ПО по информационной безопасности</v>
      </c>
      <c r="C50" s="138" t="s">
        <v>193</v>
      </c>
      <c r="D50" s="188">
        <f>прил.2!J47</f>
        <v>135.3443</v>
      </c>
      <c r="E50" s="188">
        <f>прил.2!M47</f>
        <v>91.302176646879659</v>
      </c>
      <c r="F50" s="188">
        <v>0</v>
      </c>
      <c r="G50" s="188">
        <v>101.3322</v>
      </c>
      <c r="H50" s="188">
        <v>53.266250833333338</v>
      </c>
      <c r="I50" s="188">
        <v>5.05</v>
      </c>
      <c r="J50" s="186">
        <v>0</v>
      </c>
      <c r="K50" s="188">
        <v>0</v>
      </c>
      <c r="L50" s="188">
        <v>0</v>
      </c>
      <c r="M50" s="188">
        <v>0</v>
      </c>
      <c r="N50" s="186">
        <v>0</v>
      </c>
      <c r="O50" s="188">
        <v>0</v>
      </c>
      <c r="P50" s="188">
        <v>0</v>
      </c>
      <c r="Q50" s="188">
        <v>0</v>
      </c>
      <c r="R50" s="188">
        <v>0</v>
      </c>
      <c r="S50" s="197">
        <f>прил.2!Z47</f>
        <v>0</v>
      </c>
      <c r="T50" s="198">
        <f t="shared" si="1"/>
        <v>0</v>
      </c>
      <c r="U50" s="188">
        <f t="shared" si="2"/>
        <v>101.3322</v>
      </c>
      <c r="V50" s="188">
        <f t="shared" si="3"/>
        <v>53.266250833333338</v>
      </c>
      <c r="W50" s="188">
        <f t="shared" si="4"/>
        <v>5.05</v>
      </c>
    </row>
    <row r="51" spans="1:23" x14ac:dyDescent="0.25">
      <c r="A51" s="142" t="s">
        <v>350</v>
      </c>
      <c r="B51" s="145" t="str">
        <f>прил.1!B48</f>
        <v>ПО Пирамида 2.0</v>
      </c>
      <c r="C51" s="138" t="s">
        <v>194</v>
      </c>
      <c r="D51" s="188">
        <f>прил.2!J48</f>
        <v>7.4659300000000002</v>
      </c>
      <c r="E51" s="188">
        <f>прил.2!M48</f>
        <v>6.9050000000000002</v>
      </c>
      <c r="F51" s="188">
        <v>7.4659300000000002</v>
      </c>
      <c r="G51" s="188">
        <v>0</v>
      </c>
      <c r="H51" s="188">
        <f>прил.2!U48</f>
        <v>6.9050000000000002</v>
      </c>
      <c r="I51" s="188">
        <v>0</v>
      </c>
      <c r="J51" s="186">
        <v>0</v>
      </c>
      <c r="K51" s="188">
        <v>0</v>
      </c>
      <c r="L51" s="188">
        <f>прил.2!W48</f>
        <v>0</v>
      </c>
      <c r="M51" s="188">
        <v>0</v>
      </c>
      <c r="N51" s="186">
        <v>0</v>
      </c>
      <c r="O51" s="188">
        <v>0</v>
      </c>
      <c r="P51" s="188">
        <f>прил.2!Y48</f>
        <v>0</v>
      </c>
      <c r="Q51" s="188">
        <v>0</v>
      </c>
      <c r="R51" s="188">
        <f>прил.2!Z48</f>
        <v>0</v>
      </c>
      <c r="S51" s="197">
        <v>0</v>
      </c>
      <c r="T51" s="198">
        <f t="shared" si="1"/>
        <v>7.4659300000000002</v>
      </c>
      <c r="U51" s="188">
        <f t="shared" si="2"/>
        <v>0</v>
      </c>
      <c r="V51" s="188">
        <f t="shared" si="3"/>
        <v>6.9050000000000002</v>
      </c>
      <c r="W51" s="188">
        <f t="shared" si="4"/>
        <v>0</v>
      </c>
    </row>
    <row r="52" spans="1:23" s="100" customFormat="1" x14ac:dyDescent="0.25">
      <c r="A52" s="142" t="s">
        <v>351</v>
      </c>
      <c r="B52" s="145" t="str">
        <f>прил.1!B49</f>
        <v>Право использования 1С:Архив</v>
      </c>
      <c r="C52" s="138" t="s">
        <v>317</v>
      </c>
      <c r="D52" s="188">
        <f>прил.2!J49</f>
        <v>0</v>
      </c>
      <c r="E52" s="188">
        <f>прил.2!M49</f>
        <v>0.11700000000000001</v>
      </c>
      <c r="F52" s="188">
        <v>0</v>
      </c>
      <c r="G52" s="188">
        <v>0</v>
      </c>
      <c r="H52" s="188">
        <f>прил.2!U49</f>
        <v>0.11700000000000001</v>
      </c>
      <c r="I52" s="188">
        <v>0</v>
      </c>
      <c r="J52" s="186">
        <v>0</v>
      </c>
      <c r="K52" s="188">
        <v>0</v>
      </c>
      <c r="L52" s="188">
        <f>прил.2!W49</f>
        <v>0</v>
      </c>
      <c r="M52" s="188">
        <v>0</v>
      </c>
      <c r="N52" s="186">
        <v>0</v>
      </c>
      <c r="O52" s="188">
        <v>0</v>
      </c>
      <c r="P52" s="188">
        <f>прил.2!Y49</f>
        <v>0</v>
      </c>
      <c r="Q52" s="188">
        <v>0</v>
      </c>
      <c r="R52" s="188">
        <f>прил.2!Z49</f>
        <v>0</v>
      </c>
      <c r="S52" s="197">
        <v>0</v>
      </c>
      <c r="T52" s="198">
        <f t="shared" si="1"/>
        <v>0</v>
      </c>
      <c r="U52" s="188">
        <f t="shared" si="2"/>
        <v>0</v>
      </c>
      <c r="V52" s="188">
        <f t="shared" si="3"/>
        <v>0.11700000000000001</v>
      </c>
      <c r="W52" s="188">
        <f t="shared" si="4"/>
        <v>0</v>
      </c>
    </row>
    <row r="53" spans="1:23" s="100" customFormat="1" ht="31.5" x14ac:dyDescent="0.25">
      <c r="A53" s="142" t="s">
        <v>352</v>
      </c>
      <c r="B53" s="145" t="str">
        <f>прил.1!B50</f>
        <v>Лицензия на ПО СКЗИ "КриптоПро CSP", версия 5.0</v>
      </c>
      <c r="C53" s="138" t="s">
        <v>318</v>
      </c>
      <c r="D53" s="188">
        <f>прил.2!J50</f>
        <v>0</v>
      </c>
      <c r="E53" s="188">
        <f>прил.2!M50</f>
        <v>0.74</v>
      </c>
      <c r="F53" s="188">
        <v>0</v>
      </c>
      <c r="G53" s="188">
        <v>0</v>
      </c>
      <c r="H53" s="188">
        <f>прил.2!U50</f>
        <v>0.74</v>
      </c>
      <c r="I53" s="188">
        <v>0</v>
      </c>
      <c r="J53" s="186">
        <v>0</v>
      </c>
      <c r="K53" s="188">
        <v>0</v>
      </c>
      <c r="L53" s="188">
        <f>прил.2!W50</f>
        <v>0</v>
      </c>
      <c r="M53" s="188">
        <v>0</v>
      </c>
      <c r="N53" s="186">
        <v>0</v>
      </c>
      <c r="O53" s="188">
        <v>0</v>
      </c>
      <c r="P53" s="188">
        <f>прил.2!Y50</f>
        <v>0</v>
      </c>
      <c r="Q53" s="188">
        <v>0</v>
      </c>
      <c r="R53" s="188">
        <f>прил.2!Z50</f>
        <v>0</v>
      </c>
      <c r="S53" s="197">
        <v>0</v>
      </c>
      <c r="T53" s="198">
        <f t="shared" si="1"/>
        <v>0</v>
      </c>
      <c r="U53" s="188">
        <f t="shared" si="2"/>
        <v>0</v>
      </c>
      <c r="V53" s="188">
        <f t="shared" si="3"/>
        <v>0.74</v>
      </c>
      <c r="W53" s="188">
        <f t="shared" si="4"/>
        <v>0</v>
      </c>
    </row>
    <row r="54" spans="1:23" s="100" customFormat="1" ht="63" x14ac:dyDescent="0.25">
      <c r="A54" s="142" t="s">
        <v>353</v>
      </c>
      <c r="B54" s="145" t="str">
        <f>прил.1!B51</f>
        <v xml:space="preserve">Расширение права использования программного продукта 1С: Предприятие 8 КОРП. Клиентская лицензия на 250 рабочих мест </v>
      </c>
      <c r="C54" s="138" t="s">
        <v>319</v>
      </c>
      <c r="D54" s="188">
        <f>прил.2!J51</f>
        <v>0</v>
      </c>
      <c r="E54" s="188">
        <f>прил.2!M51</f>
        <v>2.0341999999999998</v>
      </c>
      <c r="F54" s="188">
        <v>0</v>
      </c>
      <c r="G54" s="188">
        <v>0</v>
      </c>
      <c r="H54" s="188">
        <f>прил.2!U51</f>
        <v>2.0341999999999998</v>
      </c>
      <c r="I54" s="188">
        <v>0</v>
      </c>
      <c r="J54" s="186">
        <v>0</v>
      </c>
      <c r="K54" s="188">
        <v>0</v>
      </c>
      <c r="L54" s="188">
        <f>прил.2!W51</f>
        <v>0</v>
      </c>
      <c r="M54" s="188">
        <v>0</v>
      </c>
      <c r="N54" s="186">
        <v>0</v>
      </c>
      <c r="O54" s="188">
        <v>0</v>
      </c>
      <c r="P54" s="188">
        <f>прил.2!Y51</f>
        <v>0</v>
      </c>
      <c r="Q54" s="188">
        <v>0</v>
      </c>
      <c r="R54" s="188">
        <f>прил.2!Z51</f>
        <v>0</v>
      </c>
      <c r="S54" s="197">
        <v>0</v>
      </c>
      <c r="T54" s="198">
        <f t="shared" si="1"/>
        <v>0</v>
      </c>
      <c r="U54" s="188">
        <f t="shared" si="2"/>
        <v>0</v>
      </c>
      <c r="V54" s="188">
        <f t="shared" si="3"/>
        <v>2.0341999999999998</v>
      </c>
      <c r="W54" s="188">
        <f t="shared" si="4"/>
        <v>0</v>
      </c>
    </row>
    <row r="55" spans="1:23" s="100" customFormat="1" ht="31.5" x14ac:dyDescent="0.25">
      <c r="A55" s="142" t="s">
        <v>354</v>
      </c>
      <c r="B55" s="145" t="str">
        <f>прил.1!B52</f>
        <v>1С:Предприятие 8.3 КОРП. Лицензия на сервер (x86-64)</v>
      </c>
      <c r="C55" s="138" t="s">
        <v>320</v>
      </c>
      <c r="D55" s="188">
        <f>прил.2!J52</f>
        <v>0</v>
      </c>
      <c r="E55" s="188">
        <f>прил.2!M52</f>
        <v>0.2422</v>
      </c>
      <c r="F55" s="188">
        <v>0</v>
      </c>
      <c r="G55" s="188">
        <v>0</v>
      </c>
      <c r="H55" s="188">
        <f>прил.2!U52</f>
        <v>0.2422</v>
      </c>
      <c r="I55" s="188">
        <v>0</v>
      </c>
      <c r="J55" s="186">
        <v>0</v>
      </c>
      <c r="K55" s="188">
        <v>0</v>
      </c>
      <c r="L55" s="188">
        <f>прил.2!W52</f>
        <v>0</v>
      </c>
      <c r="M55" s="188">
        <v>0</v>
      </c>
      <c r="N55" s="186">
        <v>0</v>
      </c>
      <c r="O55" s="188">
        <v>0</v>
      </c>
      <c r="P55" s="188">
        <f>прил.2!Y52</f>
        <v>0</v>
      </c>
      <c r="Q55" s="188">
        <v>0</v>
      </c>
      <c r="R55" s="188">
        <f>прил.2!Z52</f>
        <v>0</v>
      </c>
      <c r="S55" s="197">
        <v>0</v>
      </c>
      <c r="T55" s="198">
        <f t="shared" si="1"/>
        <v>0</v>
      </c>
      <c r="U55" s="188">
        <f t="shared" si="2"/>
        <v>0</v>
      </c>
      <c r="V55" s="188">
        <f t="shared" si="3"/>
        <v>0.2422</v>
      </c>
      <c r="W55" s="188">
        <f t="shared" si="4"/>
        <v>0</v>
      </c>
    </row>
    <row r="56" spans="1:23" s="100" customFormat="1" x14ac:dyDescent="0.25">
      <c r="A56" s="142" t="s">
        <v>355</v>
      </c>
      <c r="B56" s="145" t="str">
        <f>прил.1!B53</f>
        <v xml:space="preserve">ИБП APC Smart-UPS SRT, 10кВА </v>
      </c>
      <c r="C56" s="138" t="s">
        <v>321</v>
      </c>
      <c r="D56" s="188">
        <f>прил.2!J53</f>
        <v>0</v>
      </c>
      <c r="E56" s="188">
        <f>прил.2!M53</f>
        <v>3.4482366666666664</v>
      </c>
      <c r="F56" s="188">
        <v>0</v>
      </c>
      <c r="G56" s="188">
        <v>0</v>
      </c>
      <c r="H56" s="188">
        <v>0</v>
      </c>
      <c r="I56" s="188">
        <f>прил.2!U53</f>
        <v>3.4482366666666664</v>
      </c>
      <c r="J56" s="186">
        <v>0</v>
      </c>
      <c r="K56" s="188">
        <v>0</v>
      </c>
      <c r="L56" s="188">
        <v>0</v>
      </c>
      <c r="M56" s="188">
        <f>прил.2!W53</f>
        <v>0</v>
      </c>
      <c r="N56" s="186">
        <v>0</v>
      </c>
      <c r="O56" s="188">
        <v>0</v>
      </c>
      <c r="P56" s="188">
        <v>0</v>
      </c>
      <c r="Q56" s="188">
        <f>прил.2!Y53</f>
        <v>0</v>
      </c>
      <c r="R56" s="188">
        <v>0</v>
      </c>
      <c r="S56" s="197">
        <f>прил.2!Z53</f>
        <v>0</v>
      </c>
      <c r="T56" s="198">
        <f t="shared" si="1"/>
        <v>0</v>
      </c>
      <c r="U56" s="188">
        <f t="shared" si="2"/>
        <v>0</v>
      </c>
      <c r="V56" s="188">
        <f t="shared" si="3"/>
        <v>0</v>
      </c>
      <c r="W56" s="188">
        <f t="shared" si="4"/>
        <v>3.4482366666666664</v>
      </c>
    </row>
    <row r="57" spans="1:23" s="100" customFormat="1" ht="47.25" x14ac:dyDescent="0.25">
      <c r="A57" s="142" t="s">
        <v>356</v>
      </c>
      <c r="B57" s="145" t="str">
        <f>прил.1!B54</f>
        <v>Криптошлюз тип 2 АПКШ "Континент" 3,9. Криптошлюз. Платформа IPCR50.KCЗ</v>
      </c>
      <c r="C57" s="138" t="s">
        <v>322</v>
      </c>
      <c r="D57" s="188">
        <f>прил.2!J54</f>
        <v>0</v>
      </c>
      <c r="E57" s="188">
        <f>прил.2!M54</f>
        <v>1.7165269416960003</v>
      </c>
      <c r="F57" s="188">
        <v>0</v>
      </c>
      <c r="G57" s="188">
        <v>0</v>
      </c>
      <c r="H57" s="188">
        <v>0</v>
      </c>
      <c r="I57" s="188">
        <f>прил.2!U54</f>
        <v>0.39942</v>
      </c>
      <c r="J57" s="186">
        <v>0</v>
      </c>
      <c r="K57" s="188">
        <v>0</v>
      </c>
      <c r="L57" s="188">
        <v>0</v>
      </c>
      <c r="M57" s="188">
        <f>прил.2!W54</f>
        <v>0</v>
      </c>
      <c r="N57" s="186">
        <v>0</v>
      </c>
      <c r="O57" s="188">
        <v>0</v>
      </c>
      <c r="P57" s="188">
        <v>0</v>
      </c>
      <c r="Q57" s="188">
        <f>прил.2!Y54</f>
        <v>0.87565999999999999</v>
      </c>
      <c r="R57" s="188">
        <v>0</v>
      </c>
      <c r="S57" s="197">
        <f>прил.2!Z54</f>
        <v>0.45534000000000002</v>
      </c>
      <c r="T57" s="198">
        <f t="shared" si="1"/>
        <v>0</v>
      </c>
      <c r="U57" s="188">
        <f t="shared" si="2"/>
        <v>0</v>
      </c>
      <c r="V57" s="188">
        <f t="shared" si="3"/>
        <v>0</v>
      </c>
      <c r="W57" s="188">
        <f t="shared" si="4"/>
        <v>1.7304200000000001</v>
      </c>
    </row>
    <row r="58" spans="1:23" s="100" customFormat="1" x14ac:dyDescent="0.25">
      <c r="A58" s="142" t="s">
        <v>357</v>
      </c>
      <c r="B58" s="145" t="str">
        <f>прил.1!B55</f>
        <v>Аппарат для сварки оптоволокна</v>
      </c>
      <c r="C58" s="138" t="s">
        <v>323</v>
      </c>
      <c r="D58" s="188">
        <f>прил.2!J55</f>
        <v>0</v>
      </c>
      <c r="E58" s="188">
        <f>прил.2!M55</f>
        <v>0.5417683333333333</v>
      </c>
      <c r="F58" s="188">
        <v>0</v>
      </c>
      <c r="G58" s="188">
        <v>0</v>
      </c>
      <c r="H58" s="188">
        <v>0</v>
      </c>
      <c r="I58" s="188">
        <f>прил.2!U55</f>
        <v>0.5417683333333333</v>
      </c>
      <c r="J58" s="186">
        <v>0</v>
      </c>
      <c r="K58" s="188">
        <v>0</v>
      </c>
      <c r="L58" s="188">
        <v>0</v>
      </c>
      <c r="M58" s="188">
        <f>прил.2!W55</f>
        <v>0</v>
      </c>
      <c r="N58" s="186">
        <v>0</v>
      </c>
      <c r="O58" s="188">
        <v>0</v>
      </c>
      <c r="P58" s="188">
        <v>0</v>
      </c>
      <c r="Q58" s="188">
        <f>прил.2!Y55</f>
        <v>0</v>
      </c>
      <c r="R58" s="188">
        <v>0</v>
      </c>
      <c r="S58" s="197">
        <f>прил.2!Z55</f>
        <v>0</v>
      </c>
      <c r="T58" s="198">
        <f t="shared" si="1"/>
        <v>0</v>
      </c>
      <c r="U58" s="188">
        <f t="shared" si="2"/>
        <v>0</v>
      </c>
      <c r="V58" s="188">
        <f t="shared" si="3"/>
        <v>0</v>
      </c>
      <c r="W58" s="188">
        <f t="shared" si="4"/>
        <v>0.5417683333333333</v>
      </c>
    </row>
    <row r="59" spans="1:23" s="100" customFormat="1" ht="31.5" x14ac:dyDescent="0.25">
      <c r="A59" s="142" t="s">
        <v>358</v>
      </c>
      <c r="B59" s="145" t="str">
        <f>прил.1!B56</f>
        <v xml:space="preserve">ПК для выполнения сложных вычислительных процессов </v>
      </c>
      <c r="C59" s="138" t="s">
        <v>324</v>
      </c>
      <c r="D59" s="188">
        <f>прил.2!J56</f>
        <v>0</v>
      </c>
      <c r="E59" s="188">
        <f>прил.2!M56</f>
        <v>0</v>
      </c>
      <c r="F59" s="188">
        <v>0</v>
      </c>
      <c r="G59" s="188">
        <v>0</v>
      </c>
      <c r="H59" s="188">
        <v>0</v>
      </c>
      <c r="I59" s="188">
        <f>прил.2!U56</f>
        <v>0</v>
      </c>
      <c r="J59" s="186">
        <v>0</v>
      </c>
      <c r="K59" s="188">
        <v>0</v>
      </c>
      <c r="L59" s="188">
        <v>0</v>
      </c>
      <c r="M59" s="188">
        <f>прил.2!W56</f>
        <v>0</v>
      </c>
      <c r="N59" s="186">
        <v>0</v>
      </c>
      <c r="O59" s="188">
        <v>0</v>
      </c>
      <c r="P59" s="188">
        <v>0</v>
      </c>
      <c r="Q59" s="188">
        <f>прил.2!Y56</f>
        <v>0</v>
      </c>
      <c r="R59" s="188">
        <v>0</v>
      </c>
      <c r="S59" s="197">
        <f>прил.2!Z56</f>
        <v>0</v>
      </c>
      <c r="T59" s="198">
        <f t="shared" si="1"/>
        <v>0</v>
      </c>
      <c r="U59" s="188">
        <f t="shared" si="2"/>
        <v>0</v>
      </c>
      <c r="V59" s="188">
        <f t="shared" si="3"/>
        <v>0</v>
      </c>
      <c r="W59" s="188">
        <f t="shared" si="4"/>
        <v>0</v>
      </c>
    </row>
    <row r="60" spans="1:23" s="100" customFormat="1" ht="63" x14ac:dyDescent="0.25">
      <c r="A60" s="142" t="s">
        <v>359</v>
      </c>
      <c r="B60" s="145" t="str">
        <f>прил.1!B57</f>
        <v xml:space="preserve">Лицензия на ПО "Система безопасного управления средой виртуализации Z-Virt" на физический сервер с максимально 2 СРU </v>
      </c>
      <c r="C60" s="138" t="s">
        <v>325</v>
      </c>
      <c r="D60" s="188">
        <f>прил.2!J57</f>
        <v>0</v>
      </c>
      <c r="E60" s="188">
        <f>прил.2!M57</f>
        <v>3.2328000000000001</v>
      </c>
      <c r="F60" s="188">
        <v>0</v>
      </c>
      <c r="G60" s="188">
        <v>0</v>
      </c>
      <c r="H60" s="188">
        <f>прил.2!U57</f>
        <v>3.2328000000000001</v>
      </c>
      <c r="I60" s="188">
        <v>0</v>
      </c>
      <c r="J60" s="186">
        <v>0</v>
      </c>
      <c r="K60" s="188">
        <v>0</v>
      </c>
      <c r="L60" s="188">
        <f>прил.2!W57</f>
        <v>0</v>
      </c>
      <c r="M60" s="188">
        <v>0</v>
      </c>
      <c r="N60" s="186">
        <v>0</v>
      </c>
      <c r="O60" s="188">
        <v>0</v>
      </c>
      <c r="P60" s="188">
        <f>прил.2!Y57</f>
        <v>0</v>
      </c>
      <c r="Q60" s="188">
        <v>0</v>
      </c>
      <c r="R60" s="188">
        <f>прил.2!Z57</f>
        <v>0</v>
      </c>
      <c r="S60" s="197">
        <v>0</v>
      </c>
      <c r="T60" s="198">
        <f t="shared" si="1"/>
        <v>0</v>
      </c>
      <c r="U60" s="188">
        <f t="shared" si="2"/>
        <v>0</v>
      </c>
      <c r="V60" s="188">
        <f t="shared" si="3"/>
        <v>3.2328000000000001</v>
      </c>
      <c r="W60" s="188">
        <f t="shared" si="4"/>
        <v>0</v>
      </c>
    </row>
    <row r="61" spans="1:23" s="100" customFormat="1" ht="31.5" x14ac:dyDescent="0.25">
      <c r="A61" s="142" t="s">
        <v>360</v>
      </c>
      <c r="B61" s="145" t="str">
        <f>прил.1!B58</f>
        <v>ПО TrueConf Enterprise на 200 онлайн пользователей. Бессрочная лицензия</v>
      </c>
      <c r="C61" s="138" t="s">
        <v>326</v>
      </c>
      <c r="D61" s="188">
        <f>прил.2!J58</f>
        <v>0</v>
      </c>
      <c r="E61" s="188">
        <f>прил.2!M58</f>
        <v>0</v>
      </c>
      <c r="F61" s="188">
        <v>0</v>
      </c>
      <c r="G61" s="188">
        <v>0</v>
      </c>
      <c r="H61" s="188">
        <f>прил.2!U58</f>
        <v>0</v>
      </c>
      <c r="I61" s="188">
        <v>0</v>
      </c>
      <c r="J61" s="186">
        <v>0</v>
      </c>
      <c r="K61" s="188">
        <v>0</v>
      </c>
      <c r="L61" s="188">
        <f>прил.2!W58</f>
        <v>0</v>
      </c>
      <c r="M61" s="188">
        <v>0</v>
      </c>
      <c r="N61" s="186">
        <v>0</v>
      </c>
      <c r="O61" s="188">
        <v>0</v>
      </c>
      <c r="P61" s="188">
        <f>прил.2!Y58</f>
        <v>0</v>
      </c>
      <c r="Q61" s="188">
        <v>0</v>
      </c>
      <c r="R61" s="188">
        <f>прил.2!Z58</f>
        <v>0</v>
      </c>
      <c r="S61" s="197">
        <v>0</v>
      </c>
      <c r="T61" s="198">
        <f t="shared" si="1"/>
        <v>0</v>
      </c>
      <c r="U61" s="188">
        <f t="shared" si="2"/>
        <v>0</v>
      </c>
      <c r="V61" s="188">
        <f t="shared" si="3"/>
        <v>0</v>
      </c>
      <c r="W61" s="188">
        <f t="shared" si="4"/>
        <v>0</v>
      </c>
    </row>
    <row r="62" spans="1:23" s="100" customFormat="1" ht="47.25" x14ac:dyDescent="0.25">
      <c r="A62" s="142" t="s">
        <v>361</v>
      </c>
      <c r="B62" s="145" t="str">
        <f>прил.1!B59</f>
        <v xml:space="preserve">Лицензия на право пользования  программой "Расчеты с поставщиками" ПК "СтекЭнерго" </v>
      </c>
      <c r="C62" s="138" t="s">
        <v>327</v>
      </c>
      <c r="D62" s="188">
        <f>прил.2!J59</f>
        <v>0</v>
      </c>
      <c r="E62" s="188">
        <f>прил.2!M59</f>
        <v>0.2</v>
      </c>
      <c r="F62" s="186">
        <v>0</v>
      </c>
      <c r="G62" s="188">
        <v>0</v>
      </c>
      <c r="H62" s="188">
        <f>прил.2!U59</f>
        <v>0.2</v>
      </c>
      <c r="I62" s="188">
        <v>0</v>
      </c>
      <c r="J62" s="186">
        <v>0</v>
      </c>
      <c r="K62" s="188">
        <v>0</v>
      </c>
      <c r="L62" s="188">
        <f>прил.2!W59</f>
        <v>0</v>
      </c>
      <c r="M62" s="188">
        <v>0</v>
      </c>
      <c r="N62" s="186">
        <v>0</v>
      </c>
      <c r="O62" s="188">
        <v>0</v>
      </c>
      <c r="P62" s="188">
        <f>прил.2!Y59</f>
        <v>0</v>
      </c>
      <c r="Q62" s="188">
        <v>0</v>
      </c>
      <c r="R62" s="188">
        <f>прил.2!Z59</f>
        <v>0</v>
      </c>
      <c r="S62" s="197">
        <v>0</v>
      </c>
      <c r="T62" s="198">
        <f t="shared" si="1"/>
        <v>0</v>
      </c>
      <c r="U62" s="188">
        <f t="shared" si="2"/>
        <v>0</v>
      </c>
      <c r="V62" s="188">
        <f t="shared" si="3"/>
        <v>0.2</v>
      </c>
      <c r="W62" s="188">
        <f t="shared" si="4"/>
        <v>0</v>
      </c>
    </row>
    <row r="63" spans="1:23" ht="47.25" x14ac:dyDescent="0.25">
      <c r="A63" s="146">
        <v>3</v>
      </c>
      <c r="B63" s="136" t="str">
        <f>прил.1!B60</f>
        <v>Иные разделы, отражающие специфику деятельности общества всего, в т.ч.:</v>
      </c>
      <c r="C63" s="150"/>
      <c r="D63" s="200">
        <f t="shared" ref="D63:W63" si="6">D64</f>
        <v>1522.9199568333299</v>
      </c>
      <c r="E63" s="200">
        <f t="shared" si="6"/>
        <v>1798.7501178947177</v>
      </c>
      <c r="F63" s="200">
        <f t="shared" si="6"/>
        <v>0</v>
      </c>
      <c r="G63" s="200">
        <f t="shared" si="6"/>
        <v>384.05908369166661</v>
      </c>
      <c r="H63" s="200">
        <f t="shared" si="6"/>
        <v>0</v>
      </c>
      <c r="I63" s="200">
        <f t="shared" si="6"/>
        <v>251.97521086166662</v>
      </c>
      <c r="J63" s="200">
        <f t="shared" si="6"/>
        <v>0</v>
      </c>
      <c r="K63" s="200">
        <f t="shared" si="6"/>
        <v>400.13946505000001</v>
      </c>
      <c r="L63" s="200">
        <f t="shared" si="6"/>
        <v>0</v>
      </c>
      <c r="M63" s="200">
        <f t="shared" si="6"/>
        <v>391.48253</v>
      </c>
      <c r="N63" s="200">
        <f t="shared" si="6"/>
        <v>0</v>
      </c>
      <c r="O63" s="200">
        <f t="shared" si="6"/>
        <v>417.36566904166665</v>
      </c>
      <c r="P63" s="200">
        <f t="shared" si="6"/>
        <v>0</v>
      </c>
      <c r="Q63" s="200">
        <f t="shared" si="6"/>
        <v>408.33793038999994</v>
      </c>
      <c r="R63" s="200">
        <f t="shared" si="6"/>
        <v>0</v>
      </c>
      <c r="S63" s="200">
        <f t="shared" si="6"/>
        <v>424.67142000000001</v>
      </c>
      <c r="T63" s="200">
        <f t="shared" si="6"/>
        <v>0</v>
      </c>
      <c r="U63" s="200">
        <f t="shared" si="6"/>
        <v>1201.5642177833333</v>
      </c>
      <c r="V63" s="200">
        <f t="shared" si="6"/>
        <v>0</v>
      </c>
      <c r="W63" s="200">
        <f t="shared" si="6"/>
        <v>1476.4670912516667</v>
      </c>
    </row>
    <row r="64" spans="1:23" ht="47.25" x14ac:dyDescent="0.25">
      <c r="A64" s="130" t="s">
        <v>124</v>
      </c>
      <c r="B64" s="145" t="str">
        <f>прил.1!B61</f>
        <v xml:space="preserve">Оборудование многоквартирных жилых домов интеллектуальной системой учета </v>
      </c>
      <c r="C64" s="247" t="str">
        <f>прил.1!C61</f>
        <v>N_11</v>
      </c>
      <c r="D64" s="188">
        <f>прил.2!J61</f>
        <v>1522.9199568333299</v>
      </c>
      <c r="E64" s="188">
        <f>прил.2!M61</f>
        <v>1798.7501178947177</v>
      </c>
      <c r="F64" s="196">
        <v>0</v>
      </c>
      <c r="G64" s="188">
        <v>384.05908369166661</v>
      </c>
      <c r="H64" s="188">
        <v>0</v>
      </c>
      <c r="I64" s="188">
        <f>прил.2!U61</f>
        <v>251.97521086166662</v>
      </c>
      <c r="J64" s="196">
        <v>0</v>
      </c>
      <c r="K64" s="188">
        <v>400.13946505000001</v>
      </c>
      <c r="L64" s="188">
        <v>0</v>
      </c>
      <c r="M64" s="188">
        <f>прил.2!W61</f>
        <v>391.48253</v>
      </c>
      <c r="N64" s="196">
        <v>0</v>
      </c>
      <c r="O64" s="188">
        <v>417.36566904166665</v>
      </c>
      <c r="P64" s="188">
        <v>0</v>
      </c>
      <c r="Q64" s="188">
        <f>прил.2!Y61</f>
        <v>408.33793038999994</v>
      </c>
      <c r="R64" s="188">
        <v>0</v>
      </c>
      <c r="S64" s="197">
        <f>прил.2!Z61</f>
        <v>424.67142000000001</v>
      </c>
      <c r="T64" s="198">
        <f t="shared" si="1"/>
        <v>0</v>
      </c>
      <c r="U64" s="188">
        <f t="shared" si="2"/>
        <v>1201.5642177833333</v>
      </c>
      <c r="V64" s="188">
        <f t="shared" si="3"/>
        <v>0</v>
      </c>
      <c r="W64" s="188">
        <f t="shared" si="4"/>
        <v>1476.4670912516667</v>
      </c>
    </row>
    <row r="65" spans="1:54" s="108" customFormat="1" x14ac:dyDescent="0.25">
      <c r="A65" s="142" t="s">
        <v>126</v>
      </c>
      <c r="B65" s="145" t="str">
        <f>прил.1!B62</f>
        <v>Электросчетчик однофазный</v>
      </c>
      <c r="C65" s="247"/>
      <c r="D65" s="188">
        <f>прил.2!J62</f>
        <v>1223.3239787583334</v>
      </c>
      <c r="E65" s="188">
        <f>прил.2!M62</f>
        <v>1459.35638784</v>
      </c>
      <c r="F65" s="196">
        <v>0</v>
      </c>
      <c r="G65" s="188">
        <v>299.54386495</v>
      </c>
      <c r="H65" s="188">
        <v>0</v>
      </c>
      <c r="I65" s="188">
        <f>прил.2!U62</f>
        <v>211.89887999999999</v>
      </c>
      <c r="J65" s="196">
        <v>0</v>
      </c>
      <c r="K65" s="188">
        <v>311.88756380833337</v>
      </c>
      <c r="L65" s="188">
        <v>0</v>
      </c>
      <c r="M65" s="188">
        <f>прил.2!W62</f>
        <v>303.34558463999997</v>
      </c>
      <c r="N65" s="196">
        <v>0</v>
      </c>
      <c r="O65" s="188">
        <v>324.58375000000001</v>
      </c>
      <c r="P65" s="188">
        <v>0</v>
      </c>
      <c r="Q65" s="188">
        <f>прил.2!Y62</f>
        <v>315.69407999999999</v>
      </c>
      <c r="R65" s="188">
        <v>0</v>
      </c>
      <c r="S65" s="197">
        <f>прил.2!Z62</f>
        <v>328.32184000000001</v>
      </c>
      <c r="T65" s="198">
        <f t="shared" si="1"/>
        <v>0</v>
      </c>
      <c r="U65" s="188">
        <f t="shared" si="2"/>
        <v>936.01517875833338</v>
      </c>
      <c r="V65" s="188">
        <f t="shared" si="3"/>
        <v>0</v>
      </c>
      <c r="W65" s="188">
        <f t="shared" si="4"/>
        <v>1159.26038464</v>
      </c>
    </row>
    <row r="66" spans="1:54" s="108" customFormat="1" x14ac:dyDescent="0.25">
      <c r="A66" s="130" t="s">
        <v>127</v>
      </c>
      <c r="B66" s="145" t="str">
        <f>прил.1!B63</f>
        <v>Электросчетчик трехфазный</v>
      </c>
      <c r="C66" s="247"/>
      <c r="D66" s="188">
        <f>прил.2!J63</f>
        <v>4.8602101666666666</v>
      </c>
      <c r="E66" s="188">
        <f>прил.2!M63</f>
        <v>11.443356074453334</v>
      </c>
      <c r="F66" s="196">
        <v>0</v>
      </c>
      <c r="G66" s="188">
        <v>0.78495950000000003</v>
      </c>
      <c r="H66" s="188">
        <v>0</v>
      </c>
      <c r="I66" s="188">
        <f>прил.2!U63</f>
        <v>5.2599793333333329</v>
      </c>
      <c r="J66" s="196">
        <v>0</v>
      </c>
      <c r="K66" s="188">
        <v>1.6327156666666667</v>
      </c>
      <c r="L66" s="188">
        <v>0</v>
      </c>
      <c r="M66" s="188">
        <f>прил.2!W63</f>
        <v>1.5879985599999999</v>
      </c>
      <c r="N66" s="196">
        <v>0</v>
      </c>
      <c r="O66" s="188">
        <v>2.1225299999999998</v>
      </c>
      <c r="P66" s="188">
        <v>0</v>
      </c>
      <c r="Q66" s="188">
        <f>прил.2!Y63</f>
        <v>2.0644</v>
      </c>
      <c r="R66" s="188">
        <v>0</v>
      </c>
      <c r="S66" s="197">
        <f>прил.2!Z63</f>
        <v>2.14697</v>
      </c>
      <c r="T66" s="198">
        <f t="shared" si="1"/>
        <v>0</v>
      </c>
      <c r="U66" s="188">
        <f t="shared" si="2"/>
        <v>4.5402051666666665</v>
      </c>
      <c r="V66" s="188">
        <f t="shared" si="3"/>
        <v>0</v>
      </c>
      <c r="W66" s="188">
        <f t="shared" si="4"/>
        <v>11.059347893333332</v>
      </c>
    </row>
    <row r="67" spans="1:54" s="108" customFormat="1" ht="18.75" customHeight="1" x14ac:dyDescent="0.25">
      <c r="A67" s="130" t="s">
        <v>128</v>
      </c>
      <c r="B67" s="145" t="str">
        <f>прил.1!B64</f>
        <v xml:space="preserve">Устройство сбора и передачи данных </v>
      </c>
      <c r="C67" s="247"/>
      <c r="D67" s="188">
        <f>прил.2!J64</f>
        <v>6.1498523583333338</v>
      </c>
      <c r="E67" s="188">
        <f>прил.2!M64</f>
        <v>21.974365289331196</v>
      </c>
      <c r="F67" s="196">
        <v>0</v>
      </c>
      <c r="G67" s="188">
        <v>0.93743109166666672</v>
      </c>
      <c r="H67" s="188">
        <v>0</v>
      </c>
      <c r="I67" s="188">
        <f>прил.2!U64</f>
        <v>14.21969</v>
      </c>
      <c r="J67" s="196">
        <v>0</v>
      </c>
      <c r="K67" s="188">
        <v>2.3043761000000003</v>
      </c>
      <c r="L67" s="188">
        <v>0</v>
      </c>
      <c r="M67" s="188">
        <f>прил.2!W64</f>
        <v>2.2412635440000002</v>
      </c>
      <c r="N67" s="196">
        <v>0</v>
      </c>
      <c r="O67" s="188">
        <v>2.5809011666666666</v>
      </c>
      <c r="P67" s="188">
        <v>0</v>
      </c>
      <c r="Q67" s="188">
        <f>прил.2!Y64</f>
        <v>2.5102199999999999</v>
      </c>
      <c r="R67" s="188">
        <v>0</v>
      </c>
      <c r="S67" s="197">
        <f>прил.2!Z64</f>
        <v>2.6106199999999999</v>
      </c>
      <c r="T67" s="198">
        <f t="shared" si="1"/>
        <v>0</v>
      </c>
      <c r="U67" s="188">
        <f t="shared" si="2"/>
        <v>5.8227083583333332</v>
      </c>
      <c r="V67" s="188">
        <f t="shared" si="3"/>
        <v>0</v>
      </c>
      <c r="W67" s="188">
        <f t="shared" si="4"/>
        <v>21.581793544</v>
      </c>
    </row>
    <row r="68" spans="1:54" s="108" customFormat="1" x14ac:dyDescent="0.25">
      <c r="A68" s="130" t="s">
        <v>129</v>
      </c>
      <c r="B68" s="145" t="str">
        <f>прил.1!B65</f>
        <v>Серверное оборудование</v>
      </c>
      <c r="C68" s="247"/>
      <c r="D68" s="188">
        <f>прил.2!J65</f>
        <v>0</v>
      </c>
      <c r="E68" s="188">
        <f>прил.2!M65</f>
        <v>0</v>
      </c>
      <c r="F68" s="196">
        <v>0</v>
      </c>
      <c r="G68" s="188">
        <v>0</v>
      </c>
      <c r="H68" s="188">
        <v>0</v>
      </c>
      <c r="I68" s="188">
        <f>прил.2!U65</f>
        <v>0</v>
      </c>
      <c r="J68" s="196">
        <v>0</v>
      </c>
      <c r="K68" s="188">
        <v>0</v>
      </c>
      <c r="L68" s="188">
        <v>0</v>
      </c>
      <c r="M68" s="188">
        <f>прил.2!W65</f>
        <v>0</v>
      </c>
      <c r="N68" s="196">
        <v>0</v>
      </c>
      <c r="O68" s="188">
        <v>0</v>
      </c>
      <c r="P68" s="188">
        <v>0</v>
      </c>
      <c r="Q68" s="188">
        <f>прил.2!Y65</f>
        <v>0</v>
      </c>
      <c r="R68" s="188">
        <v>0</v>
      </c>
      <c r="S68" s="197">
        <f>прил.2!Z65</f>
        <v>0</v>
      </c>
      <c r="T68" s="198">
        <f t="shared" si="1"/>
        <v>0</v>
      </c>
      <c r="U68" s="188">
        <f t="shared" si="2"/>
        <v>0</v>
      </c>
      <c r="V68" s="188">
        <f t="shared" si="3"/>
        <v>0</v>
      </c>
      <c r="W68" s="188">
        <f t="shared" si="4"/>
        <v>0</v>
      </c>
    </row>
    <row r="69" spans="1:54" s="108" customFormat="1" x14ac:dyDescent="0.25">
      <c r="A69" s="130" t="s">
        <v>130</v>
      </c>
      <c r="B69" s="145" t="str">
        <f>прил.1!B66</f>
        <v>ПИР (отдельной строкой)</v>
      </c>
      <c r="C69" s="247"/>
      <c r="D69" s="188">
        <f>прил.2!J66</f>
        <v>0.69225104999999998</v>
      </c>
      <c r="E69" s="188">
        <f>прил.2!M66</f>
        <v>2.4193501745999999</v>
      </c>
      <c r="F69" s="196">
        <v>0</v>
      </c>
      <c r="G69" s="188">
        <v>9.7500149999999994E-2</v>
      </c>
      <c r="H69" s="188">
        <v>0</v>
      </c>
      <c r="I69" s="188">
        <f>прил.2!U66</f>
        <v>1.5600024000000001</v>
      </c>
      <c r="J69" s="196">
        <v>0</v>
      </c>
      <c r="K69" s="188">
        <v>0.30875047499999997</v>
      </c>
      <c r="L69" s="188">
        <v>0</v>
      </c>
      <c r="M69" s="188">
        <f>прил.2!W66</f>
        <v>0.30875047499999997</v>
      </c>
      <c r="N69" s="196">
        <v>0</v>
      </c>
      <c r="O69" s="188">
        <v>0.253500375</v>
      </c>
      <c r="P69" s="188">
        <v>0</v>
      </c>
      <c r="Q69" s="188">
        <f>прил.2!Y66</f>
        <v>0.25350038999999996</v>
      </c>
      <c r="R69" s="188">
        <v>0</v>
      </c>
      <c r="S69" s="197">
        <f>прил.2!Z66</f>
        <v>0.26363999999999999</v>
      </c>
      <c r="T69" s="198">
        <f t="shared" si="1"/>
        <v>0</v>
      </c>
      <c r="U69" s="188">
        <f t="shared" si="2"/>
        <v>0.65975099999999998</v>
      </c>
      <c r="V69" s="188">
        <f t="shared" si="3"/>
        <v>0</v>
      </c>
      <c r="W69" s="188">
        <f t="shared" si="4"/>
        <v>2.3858932650000004</v>
      </c>
    </row>
    <row r="70" spans="1:54" s="108" customFormat="1" x14ac:dyDescent="0.25">
      <c r="A70" s="130" t="s">
        <v>131</v>
      </c>
      <c r="B70" s="145" t="str">
        <f>прил.1!B67</f>
        <v>Материалы (отдельной строкой)</v>
      </c>
      <c r="C70" s="247"/>
      <c r="D70" s="188">
        <f>прил.2!J67</f>
        <v>0</v>
      </c>
      <c r="E70" s="188">
        <f>прил.2!M67</f>
        <v>0</v>
      </c>
      <c r="F70" s="196">
        <v>0</v>
      </c>
      <c r="G70" s="188">
        <v>0</v>
      </c>
      <c r="H70" s="188">
        <v>0</v>
      </c>
      <c r="I70" s="188">
        <f>прил.2!U67</f>
        <v>0</v>
      </c>
      <c r="J70" s="196">
        <v>0</v>
      </c>
      <c r="K70" s="188">
        <v>0</v>
      </c>
      <c r="L70" s="188">
        <v>0</v>
      </c>
      <c r="M70" s="188">
        <f>прил.2!W67</f>
        <v>0</v>
      </c>
      <c r="N70" s="196">
        <v>0</v>
      </c>
      <c r="O70" s="188">
        <v>0</v>
      </c>
      <c r="P70" s="188">
        <v>0</v>
      </c>
      <c r="Q70" s="188">
        <f>прил.2!Y67</f>
        <v>0</v>
      </c>
      <c r="R70" s="188">
        <v>0</v>
      </c>
      <c r="S70" s="197">
        <f>прил.2!Z67</f>
        <v>0</v>
      </c>
      <c r="T70" s="198">
        <f t="shared" si="1"/>
        <v>0</v>
      </c>
      <c r="U70" s="188">
        <f t="shared" si="2"/>
        <v>0</v>
      </c>
      <c r="V70" s="188">
        <f t="shared" si="3"/>
        <v>0</v>
      </c>
      <c r="W70" s="188">
        <f t="shared" si="4"/>
        <v>0</v>
      </c>
    </row>
    <row r="71" spans="1:54" s="108" customFormat="1" x14ac:dyDescent="0.25">
      <c r="A71" s="130" t="s">
        <v>132</v>
      </c>
      <c r="B71" s="145" t="str">
        <f>прил.1!B68</f>
        <v>СМР, ПНР (монтажные работы)</v>
      </c>
      <c r="C71" s="247"/>
      <c r="D71" s="188">
        <f>прил.2!J68</f>
        <v>283.41243400000002</v>
      </c>
      <c r="E71" s="188">
        <f>прил.2!M68</f>
        <v>297.15487782833333</v>
      </c>
      <c r="F71" s="196">
        <v>0</v>
      </c>
      <c r="G71" s="188">
        <v>82.570288000000005</v>
      </c>
      <c r="H71" s="188">
        <v>0</v>
      </c>
      <c r="I71" s="188">
        <f>прил.2!U68</f>
        <v>18.121659128333334</v>
      </c>
      <c r="J71" s="196">
        <v>0</v>
      </c>
      <c r="K71" s="188">
        <v>83.745975999999999</v>
      </c>
      <c r="L71" s="188">
        <v>0</v>
      </c>
      <c r="M71" s="188">
        <f>прил.2!W68</f>
        <v>83.745975999999999</v>
      </c>
      <c r="N71" s="196">
        <v>0</v>
      </c>
      <c r="O71" s="188">
        <v>87.486879999999999</v>
      </c>
      <c r="P71" s="188">
        <v>0</v>
      </c>
      <c r="Q71" s="188">
        <f>прил.2!Y68</f>
        <v>87.486879999999999</v>
      </c>
      <c r="R71" s="188">
        <v>0</v>
      </c>
      <c r="S71" s="197">
        <f>прил.2!Z68</f>
        <v>90.986350000000002</v>
      </c>
      <c r="T71" s="198">
        <f t="shared" si="1"/>
        <v>0</v>
      </c>
      <c r="U71" s="188">
        <f t="shared" si="2"/>
        <v>253.80314399999997</v>
      </c>
      <c r="V71" s="188">
        <f t="shared" si="3"/>
        <v>0</v>
      </c>
      <c r="W71" s="188">
        <f t="shared" si="4"/>
        <v>280.34086512833335</v>
      </c>
    </row>
    <row r="72" spans="1:54" s="108" customFormat="1" x14ac:dyDescent="0.25">
      <c r="A72" s="130" t="s">
        <v>133</v>
      </c>
      <c r="B72" s="145" t="str">
        <f>прил.1!B69</f>
        <v>Трансформатор тока</v>
      </c>
      <c r="C72" s="247"/>
      <c r="D72" s="188">
        <f>прил.2!J69</f>
        <v>0.77123050000000004</v>
      </c>
      <c r="E72" s="188">
        <f>прил.2!M69</f>
        <v>1.858280688</v>
      </c>
      <c r="F72" s="196">
        <v>0</v>
      </c>
      <c r="G72" s="188">
        <v>0.12503999999999998</v>
      </c>
      <c r="H72" s="188">
        <v>0</v>
      </c>
      <c r="I72" s="188">
        <f>прил.2!U69</f>
        <v>0.91500000000000004</v>
      </c>
      <c r="J72" s="196">
        <v>0</v>
      </c>
      <c r="K72" s="188">
        <v>0.26008300000000001</v>
      </c>
      <c r="L72" s="188">
        <v>0</v>
      </c>
      <c r="M72" s="188">
        <f>прил.2!W69</f>
        <v>0.25296000000000002</v>
      </c>
      <c r="N72" s="196">
        <v>0</v>
      </c>
      <c r="O72" s="188">
        <v>0.33810750000000001</v>
      </c>
      <c r="P72" s="188">
        <v>0</v>
      </c>
      <c r="Q72" s="188">
        <f>прил.2!Y69</f>
        <v>0.32884999999999998</v>
      </c>
      <c r="R72" s="188">
        <v>0</v>
      </c>
      <c r="S72" s="197">
        <f>прил.2!Z69</f>
        <v>0.34200000000000003</v>
      </c>
      <c r="T72" s="198">
        <f t="shared" si="1"/>
        <v>0</v>
      </c>
      <c r="U72" s="188">
        <f t="shared" si="2"/>
        <v>0.7232305</v>
      </c>
      <c r="V72" s="188">
        <f t="shared" si="3"/>
        <v>0</v>
      </c>
      <c r="W72" s="188">
        <f t="shared" si="4"/>
        <v>1.8388100000000001</v>
      </c>
    </row>
    <row r="73" spans="1:54" s="108" customFormat="1" ht="31.5" x14ac:dyDescent="0.25">
      <c r="A73" s="130" t="s">
        <v>146</v>
      </c>
      <c r="B73" s="145" t="str">
        <f>прил.1!B70</f>
        <v>Прочее (переносной поверочный комплекс)</v>
      </c>
      <c r="C73" s="247"/>
      <c r="D73" s="188">
        <f>прил.2!J70</f>
        <v>3.71</v>
      </c>
      <c r="E73" s="188">
        <f>прил.2!M70</f>
        <v>4.5434999999999999</v>
      </c>
      <c r="F73" s="196">
        <v>0</v>
      </c>
      <c r="G73" s="188">
        <v>0</v>
      </c>
      <c r="H73" s="188">
        <v>0</v>
      </c>
      <c r="I73" s="188">
        <f>прил.2!U70</f>
        <v>0</v>
      </c>
      <c r="J73" s="196">
        <v>0</v>
      </c>
      <c r="K73" s="188">
        <v>0</v>
      </c>
      <c r="L73" s="188">
        <v>0</v>
      </c>
      <c r="M73" s="188">
        <f>прил.2!W70</f>
        <v>0</v>
      </c>
      <c r="N73" s="196">
        <v>0</v>
      </c>
      <c r="O73" s="188">
        <v>0</v>
      </c>
      <c r="P73" s="188">
        <v>0</v>
      </c>
      <c r="Q73" s="188">
        <f>прил.2!Y70</f>
        <v>0</v>
      </c>
      <c r="R73" s="188">
        <v>0</v>
      </c>
      <c r="S73" s="197">
        <f>прил.2!Z70</f>
        <v>0</v>
      </c>
      <c r="T73" s="198">
        <f t="shared" si="1"/>
        <v>0</v>
      </c>
      <c r="U73" s="188">
        <f t="shared" si="2"/>
        <v>0</v>
      </c>
      <c r="V73" s="188">
        <f t="shared" si="3"/>
        <v>0</v>
      </c>
      <c r="W73" s="188">
        <f t="shared" si="4"/>
        <v>0</v>
      </c>
    </row>
    <row r="74" spans="1:54" s="43" customFormat="1" x14ac:dyDescent="0.25">
      <c r="A74" s="139"/>
      <c r="B74" s="136" t="s">
        <v>75</v>
      </c>
      <c r="C74" s="136"/>
      <c r="D74" s="200">
        <f t="shared" ref="D74:G74" si="7">D63+D43+D16</f>
        <v>1726.6811003149965</v>
      </c>
      <c r="E74" s="200">
        <f t="shared" si="7"/>
        <v>2171.6067714114297</v>
      </c>
      <c r="F74" s="200">
        <f t="shared" si="7"/>
        <v>44.704415679999997</v>
      </c>
      <c r="G74" s="200">
        <f t="shared" si="7"/>
        <v>499.05094478333331</v>
      </c>
      <c r="H74" s="200">
        <f>H63+H43+H16</f>
        <v>101.25378083333334</v>
      </c>
      <c r="I74" s="200">
        <f t="shared" ref="I74:W74" si="8">I63+I43+I16</f>
        <v>359.18355951761902</v>
      </c>
      <c r="J74" s="200">
        <f t="shared" si="8"/>
        <v>0</v>
      </c>
      <c r="K74" s="200">
        <f t="shared" si="8"/>
        <v>407.01836876167999</v>
      </c>
      <c r="L74" s="200">
        <f t="shared" si="8"/>
        <v>24.410640000000001</v>
      </c>
      <c r="M74" s="200">
        <f t="shared" si="8"/>
        <v>402.86584865965</v>
      </c>
      <c r="N74" s="200">
        <f t="shared" si="8"/>
        <v>0</v>
      </c>
      <c r="O74" s="200">
        <f t="shared" si="8"/>
        <v>417.36566904166665</v>
      </c>
      <c r="P74" s="200">
        <f t="shared" si="8"/>
        <v>5.3487600000000004</v>
      </c>
      <c r="Q74" s="200">
        <f t="shared" si="8"/>
        <v>466.28437500350924</v>
      </c>
      <c r="R74" s="200">
        <f t="shared" si="8"/>
        <v>0</v>
      </c>
      <c r="S74" s="200">
        <f t="shared" si="8"/>
        <v>454.80356799902484</v>
      </c>
      <c r="T74" s="200">
        <f t="shared" si="8"/>
        <v>44.704415679999997</v>
      </c>
      <c r="U74" s="200">
        <f>U63+U43+U16</f>
        <v>1323.43498258668</v>
      </c>
      <c r="V74" s="200">
        <f t="shared" si="8"/>
        <v>131.01318083333334</v>
      </c>
      <c r="W74" s="200">
        <f t="shared" si="8"/>
        <v>1683.1373511798033</v>
      </c>
      <c r="X74" s="50"/>
      <c r="Y74" s="50"/>
      <c r="Z74" s="44"/>
      <c r="AA74" s="44"/>
      <c r="AB74" s="44"/>
      <c r="AC74" s="44"/>
    </row>
    <row r="75" spans="1:54" x14ac:dyDescent="0.25">
      <c r="A75" s="14"/>
      <c r="B75" s="15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21"/>
      <c r="V75" s="13"/>
      <c r="W75" s="21"/>
    </row>
    <row r="76" spans="1:54" x14ac:dyDescent="0.25">
      <c r="A76" s="259" t="s">
        <v>279</v>
      </c>
      <c r="B76" s="259"/>
      <c r="C76" s="259"/>
      <c r="D76" s="259"/>
      <c r="E76" s="259"/>
      <c r="F76" s="259"/>
      <c r="G76" s="259"/>
      <c r="H76" s="259"/>
      <c r="I76" s="259"/>
      <c r="J76" s="259"/>
      <c r="K76" s="259"/>
      <c r="L76" s="259"/>
      <c r="M76" s="259"/>
      <c r="N76" s="259"/>
      <c r="O76" s="259"/>
      <c r="P76" s="259"/>
      <c r="Q76" s="259"/>
      <c r="R76" s="259"/>
      <c r="S76" s="259"/>
      <c r="T76" s="259"/>
      <c r="U76" s="259"/>
      <c r="V76" s="259"/>
      <c r="W76" s="259"/>
      <c r="X76" s="259"/>
      <c r="Y76" s="259"/>
      <c r="Z76" s="259"/>
      <c r="AA76" s="259"/>
      <c r="AB76" s="259"/>
      <c r="AC76" s="259"/>
      <c r="AD76" s="259"/>
      <c r="AE76" s="259"/>
      <c r="AF76" s="259"/>
      <c r="AG76" s="259"/>
      <c r="AH76" s="259"/>
      <c r="AI76" s="259"/>
      <c r="AJ76" s="259"/>
      <c r="AK76" s="259"/>
      <c r="AL76" s="259"/>
      <c r="AM76" s="259"/>
      <c r="AN76" s="259"/>
      <c r="AO76" s="259"/>
      <c r="AP76" s="259"/>
      <c r="AQ76" s="259"/>
      <c r="AR76" s="259"/>
      <c r="AS76" s="259"/>
      <c r="AT76" s="259"/>
      <c r="AU76" s="259"/>
      <c r="AV76" s="259"/>
      <c r="AW76" s="259"/>
      <c r="AX76" s="259"/>
      <c r="AY76" s="259"/>
      <c r="AZ76" s="259"/>
      <c r="BA76" s="259"/>
      <c r="BB76" s="259"/>
    </row>
    <row r="77" spans="1:54" x14ac:dyDescent="0.25">
      <c r="A77" s="259" t="s">
        <v>280</v>
      </c>
      <c r="B77" s="259"/>
      <c r="C77" s="259"/>
      <c r="D77" s="259"/>
      <c r="E77" s="259"/>
      <c r="F77" s="259"/>
      <c r="G77" s="259"/>
      <c r="H77" s="259"/>
      <c r="I77" s="259"/>
      <c r="J77" s="259"/>
      <c r="K77" s="259"/>
      <c r="L77" s="259"/>
      <c r="M77" s="259"/>
      <c r="N77" s="259"/>
      <c r="O77" s="259"/>
      <c r="P77" s="259"/>
      <c r="Q77" s="259"/>
      <c r="R77" s="259"/>
      <c r="S77" s="259"/>
      <c r="T77" s="259"/>
      <c r="U77" s="259"/>
      <c r="V77" s="259"/>
      <c r="W77" s="259"/>
      <c r="X77" s="259"/>
      <c r="Y77" s="259"/>
      <c r="Z77" s="259"/>
      <c r="AA77" s="259"/>
      <c r="AB77" s="259"/>
      <c r="AC77" s="259"/>
      <c r="AD77" s="259"/>
      <c r="AE77" s="259"/>
      <c r="AF77" s="259"/>
      <c r="AG77" s="259"/>
      <c r="AH77" s="259"/>
      <c r="AI77" s="259"/>
      <c r="AJ77" s="259"/>
      <c r="AK77" s="259"/>
      <c r="AL77" s="259"/>
      <c r="AM77" s="259"/>
      <c r="AN77" s="259"/>
      <c r="AO77" s="259"/>
      <c r="AP77" s="259"/>
      <c r="AQ77" s="259"/>
      <c r="AR77" s="259"/>
      <c r="AS77" s="259"/>
      <c r="AT77" s="259"/>
      <c r="AU77" s="259"/>
      <c r="AV77" s="259"/>
      <c r="AW77" s="259"/>
      <c r="AX77" s="259"/>
      <c r="AY77" s="259"/>
      <c r="AZ77" s="259"/>
      <c r="BA77" s="259"/>
      <c r="BB77" s="259"/>
    </row>
    <row r="78" spans="1:54" ht="36" customHeight="1" x14ac:dyDescent="0.25">
      <c r="A78" s="311" t="s">
        <v>281</v>
      </c>
      <c r="B78" s="311"/>
      <c r="C78" s="311"/>
      <c r="D78" s="311"/>
      <c r="E78" s="311"/>
      <c r="F78" s="311"/>
      <c r="G78" s="311"/>
      <c r="H78" s="311"/>
      <c r="I78" s="311"/>
      <c r="J78" s="311"/>
      <c r="K78" s="311"/>
      <c r="L78" s="311"/>
      <c r="M78" s="311"/>
      <c r="N78" s="311"/>
      <c r="O78" s="311"/>
      <c r="P78" s="311"/>
      <c r="Q78" s="311"/>
      <c r="R78" s="311"/>
      <c r="S78" s="311"/>
      <c r="T78" s="311"/>
      <c r="U78" s="311"/>
      <c r="V78" s="311"/>
      <c r="W78" s="311"/>
      <c r="X78" s="86"/>
      <c r="Y78" s="86"/>
      <c r="Z78" s="86"/>
      <c r="AA78" s="86"/>
      <c r="AB78" s="86"/>
      <c r="AC78" s="86"/>
      <c r="AD78" s="86"/>
      <c r="AE78" s="86"/>
      <c r="AF78" s="86"/>
      <c r="AG78" s="86"/>
      <c r="AH78" s="86"/>
      <c r="AI78" s="86"/>
      <c r="AJ78" s="86"/>
      <c r="AK78" s="86"/>
      <c r="AL78" s="86"/>
      <c r="AM78" s="86"/>
      <c r="AN78" s="86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</row>
    <row r="79" spans="1:54" x14ac:dyDescent="0.25">
      <c r="A79" s="311" t="s">
        <v>276</v>
      </c>
      <c r="B79" s="311"/>
      <c r="C79" s="311"/>
      <c r="D79" s="311"/>
      <c r="E79" s="311"/>
      <c r="F79" s="311"/>
      <c r="G79" s="311"/>
      <c r="H79" s="311"/>
      <c r="I79" s="311"/>
      <c r="J79" s="311"/>
      <c r="K79" s="311"/>
      <c r="L79" s="311"/>
      <c r="M79" s="311"/>
      <c r="N79" s="311"/>
      <c r="O79" s="311"/>
      <c r="P79" s="311"/>
      <c r="Q79" s="311"/>
      <c r="R79" s="311"/>
      <c r="S79" s="311"/>
      <c r="T79" s="311"/>
      <c r="U79" s="311"/>
      <c r="V79" s="311"/>
      <c r="W79" s="311"/>
      <c r="X79" s="311"/>
      <c r="Y79" s="311"/>
      <c r="Z79" s="311"/>
      <c r="AA79" s="311"/>
      <c r="AB79" s="311"/>
      <c r="AC79" s="311"/>
      <c r="AD79" s="311"/>
      <c r="AE79" s="311"/>
      <c r="AF79" s="311"/>
      <c r="AG79" s="311"/>
      <c r="AH79" s="311"/>
      <c r="AI79" s="311"/>
      <c r="AJ79" s="311"/>
      <c r="AK79" s="311"/>
      <c r="AL79" s="311"/>
      <c r="AM79" s="311"/>
      <c r="AN79" s="311"/>
      <c r="AO79" s="311"/>
      <c r="AP79" s="311"/>
      <c r="AQ79" s="311"/>
      <c r="AR79" s="311"/>
      <c r="AS79" s="311"/>
      <c r="AT79" s="311"/>
      <c r="AU79" s="311"/>
      <c r="AV79" s="311"/>
      <c r="AW79" s="311"/>
      <c r="AX79" s="311"/>
      <c r="AY79" s="311"/>
      <c r="AZ79" s="311"/>
      <c r="BA79" s="311"/>
      <c r="BB79" s="311"/>
    </row>
    <row r="80" spans="1:54" x14ac:dyDescent="0.25">
      <c r="A80" s="311" t="s">
        <v>277</v>
      </c>
      <c r="B80" s="311"/>
      <c r="C80" s="311"/>
      <c r="D80" s="311"/>
      <c r="E80" s="311"/>
      <c r="F80" s="311"/>
      <c r="G80" s="311"/>
      <c r="H80" s="311"/>
      <c r="I80" s="311"/>
      <c r="J80" s="311"/>
      <c r="K80" s="311"/>
      <c r="L80" s="311"/>
      <c r="M80" s="311"/>
      <c r="N80" s="311"/>
      <c r="O80" s="311"/>
      <c r="P80" s="311"/>
      <c r="Q80" s="311"/>
      <c r="R80" s="311"/>
      <c r="S80" s="311"/>
      <c r="T80" s="311"/>
      <c r="U80" s="311"/>
      <c r="V80" s="311"/>
      <c r="W80" s="311"/>
      <c r="X80" s="311"/>
      <c r="Y80" s="311"/>
      <c r="Z80" s="311"/>
      <c r="AA80" s="311"/>
      <c r="AB80" s="311"/>
      <c r="AC80" s="311"/>
      <c r="AD80" s="311"/>
      <c r="AE80" s="311"/>
      <c r="AF80" s="311"/>
      <c r="AG80" s="311"/>
      <c r="AH80" s="311"/>
      <c r="AI80" s="311"/>
      <c r="AJ80" s="311"/>
      <c r="AK80" s="311"/>
      <c r="AL80" s="311"/>
      <c r="AM80" s="311"/>
      <c r="AN80" s="311"/>
      <c r="AO80" s="311"/>
      <c r="AP80" s="311"/>
      <c r="AQ80" s="311"/>
      <c r="AR80" s="311"/>
      <c r="AS80" s="311"/>
      <c r="AT80" s="311"/>
      <c r="AU80" s="311"/>
      <c r="AV80" s="311"/>
      <c r="AW80" s="311"/>
      <c r="AX80" s="311"/>
      <c r="AY80" s="311"/>
      <c r="AZ80" s="311"/>
      <c r="BA80" s="311"/>
      <c r="BB80" s="311"/>
    </row>
    <row r="81" spans="1:54" ht="15.75" customHeight="1" x14ac:dyDescent="0.25">
      <c r="A81" s="311" t="s">
        <v>278</v>
      </c>
      <c r="B81" s="311"/>
      <c r="C81" s="311"/>
      <c r="D81" s="311"/>
      <c r="E81" s="311"/>
      <c r="F81" s="311"/>
      <c r="G81" s="311"/>
      <c r="H81" s="311"/>
      <c r="I81" s="311"/>
      <c r="J81" s="311"/>
      <c r="K81" s="311"/>
      <c r="L81" s="311"/>
      <c r="M81" s="311"/>
      <c r="N81" s="311"/>
      <c r="O81" s="311"/>
      <c r="P81" s="311"/>
      <c r="Q81" s="311"/>
      <c r="R81" s="311"/>
      <c r="S81" s="311"/>
      <c r="T81" s="311"/>
      <c r="U81" s="311"/>
      <c r="V81" s="311"/>
      <c r="W81" s="311"/>
      <c r="X81" s="86"/>
      <c r="Y81" s="86"/>
      <c r="Z81" s="86"/>
      <c r="AA81" s="86"/>
      <c r="AB81" s="86"/>
      <c r="AC81" s="86"/>
      <c r="AD81" s="86"/>
      <c r="AE81" s="86"/>
      <c r="AF81" s="86"/>
      <c r="AG81" s="86"/>
      <c r="AH81" s="86"/>
      <c r="AI81" s="86"/>
      <c r="AJ81" s="86"/>
      <c r="AK81" s="86"/>
      <c r="AL81" s="86"/>
      <c r="AM81" s="86"/>
      <c r="AN81" s="86"/>
      <c r="AO81" s="86"/>
      <c r="AP81" s="86"/>
      <c r="AQ81" s="86"/>
      <c r="AR81" s="86"/>
      <c r="AS81" s="86"/>
      <c r="AT81" s="86"/>
      <c r="AU81" s="86"/>
      <c r="AV81" s="86"/>
      <c r="AW81" s="86"/>
      <c r="AX81" s="86"/>
      <c r="AY81" s="86"/>
      <c r="AZ81" s="86"/>
      <c r="BA81" s="86"/>
      <c r="BB81" s="86"/>
    </row>
    <row r="82" spans="1:54" ht="38.25" customHeight="1" x14ac:dyDescent="0.25">
      <c r="A82" s="310" t="s">
        <v>282</v>
      </c>
      <c r="B82" s="310"/>
      <c r="C82" s="310"/>
      <c r="D82" s="310"/>
      <c r="E82" s="310"/>
      <c r="F82" s="310"/>
      <c r="G82" s="310"/>
      <c r="H82" s="310"/>
      <c r="I82" s="310"/>
      <c r="J82" s="310"/>
      <c r="K82" s="310"/>
      <c r="L82" s="310"/>
      <c r="M82" s="310"/>
      <c r="N82" s="310"/>
      <c r="O82" s="310"/>
      <c r="P82" s="310"/>
      <c r="Q82" s="310"/>
      <c r="R82" s="310"/>
      <c r="S82" s="310"/>
      <c r="T82" s="310"/>
      <c r="U82" s="310"/>
      <c r="V82" s="310"/>
      <c r="W82" s="310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  <c r="AS82" s="89"/>
      <c r="AT82" s="89"/>
      <c r="AU82" s="89"/>
      <c r="AV82" s="89"/>
      <c r="AW82" s="89"/>
      <c r="AX82" s="89"/>
      <c r="AY82" s="89"/>
      <c r="AZ82" s="89"/>
      <c r="BA82" s="89"/>
      <c r="BB82" s="89"/>
    </row>
    <row r="83" spans="1:54" x14ac:dyDescent="0.25">
      <c r="A83" s="14"/>
      <c r="B83" s="15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</row>
    <row r="84" spans="1:54" ht="24.75" customHeight="1" x14ac:dyDescent="0.3">
      <c r="A84" s="14"/>
      <c r="B84" s="307" t="s">
        <v>154</v>
      </c>
      <c r="C84" s="307"/>
      <c r="D84" s="57"/>
      <c r="E84" s="57"/>
      <c r="F84" s="57"/>
      <c r="G84" s="57"/>
      <c r="H84" s="57"/>
      <c r="I84" s="57"/>
      <c r="J84" s="6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</row>
    <row r="85" spans="1:54" ht="18.75" x14ac:dyDescent="0.3">
      <c r="A85" s="14"/>
      <c r="B85" s="58" t="s">
        <v>155</v>
      </c>
      <c r="C85" s="58"/>
      <c r="D85" s="58"/>
      <c r="E85" s="58"/>
      <c r="F85" s="58"/>
      <c r="G85" s="58"/>
      <c r="H85" s="58"/>
      <c r="I85" s="262" t="s">
        <v>156</v>
      </c>
      <c r="J85" s="262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</row>
    <row r="86" spans="1:54" x14ac:dyDescent="0.25">
      <c r="A86" s="14"/>
      <c r="B86" s="15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</row>
    <row r="87" spans="1:54" x14ac:dyDescent="0.25">
      <c r="A87" s="14"/>
      <c r="B87" s="15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</row>
    <row r="88" spans="1:54" x14ac:dyDescent="0.25">
      <c r="A88" s="14"/>
      <c r="B88" s="15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</row>
    <row r="89" spans="1:54" x14ac:dyDescent="0.25">
      <c r="A89" s="14"/>
      <c r="B89" s="15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</row>
    <row r="90" spans="1:54" x14ac:dyDescent="0.25">
      <c r="A90" s="14"/>
      <c r="B90" s="15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</row>
    <row r="91" spans="1:54" x14ac:dyDescent="0.25">
      <c r="A91" s="14"/>
      <c r="B91" s="15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</row>
    <row r="92" spans="1:54" x14ac:dyDescent="0.25">
      <c r="A92" s="14"/>
      <c r="B92" s="15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</row>
    <row r="93" spans="1:54" x14ac:dyDescent="0.25">
      <c r="A93" s="14"/>
      <c r="B93" s="15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</row>
    <row r="94" spans="1:54" x14ac:dyDescent="0.25">
      <c r="A94" s="14"/>
      <c r="B94" s="15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</row>
    <row r="95" spans="1:54" x14ac:dyDescent="0.25">
      <c r="A95" s="14"/>
      <c r="B95" s="15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</row>
    <row r="96" spans="1:54" x14ac:dyDescent="0.25">
      <c r="A96" s="14"/>
      <c r="B96" s="15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</row>
    <row r="97" spans="1:23" x14ac:dyDescent="0.25">
      <c r="A97" s="14"/>
      <c r="B97" s="15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</row>
    <row r="98" spans="1:23" x14ac:dyDescent="0.25">
      <c r="A98" s="14"/>
      <c r="B98" s="15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</row>
    <row r="99" spans="1:23" x14ac:dyDescent="0.25">
      <c r="A99" s="14"/>
      <c r="B99" s="15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</row>
    <row r="100" spans="1:23" x14ac:dyDescent="0.25">
      <c r="A100" s="14"/>
      <c r="B100" s="15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pans="1:23" x14ac:dyDescent="0.25">
      <c r="A101" s="14"/>
      <c r="B101" s="15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</row>
    <row r="102" spans="1:23" x14ac:dyDescent="0.25">
      <c r="A102" s="14"/>
      <c r="B102" s="15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spans="1:23" x14ac:dyDescent="0.25">
      <c r="A103" s="14"/>
      <c r="B103" s="15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</row>
    <row r="104" spans="1:23" x14ac:dyDescent="0.25">
      <c r="A104" s="14"/>
      <c r="B104" s="15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</row>
    <row r="105" spans="1:23" x14ac:dyDescent="0.25">
      <c r="A105" s="14"/>
      <c r="B105" s="15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</row>
    <row r="106" spans="1:23" x14ac:dyDescent="0.25">
      <c r="A106" s="14"/>
      <c r="B106" s="15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</row>
    <row r="107" spans="1:23" x14ac:dyDescent="0.25">
      <c r="A107" s="14"/>
      <c r="B107" s="15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</row>
    <row r="108" spans="1:23" x14ac:dyDescent="0.25">
      <c r="A108" s="14"/>
      <c r="B108" s="15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</row>
    <row r="109" spans="1:23" x14ac:dyDescent="0.25">
      <c r="A109" s="14"/>
      <c r="B109" s="15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</row>
    <row r="110" spans="1:23" x14ac:dyDescent="0.25">
      <c r="A110" s="14"/>
      <c r="B110" s="15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</row>
    <row r="112" spans="1:23" x14ac:dyDescent="0.25">
      <c r="A112" s="292"/>
      <c r="B112" s="292"/>
      <c r="C112" s="292"/>
      <c r="D112" s="292"/>
      <c r="E112" s="292"/>
      <c r="F112" s="292"/>
      <c r="G112" s="292"/>
      <c r="H112" s="292"/>
      <c r="I112" s="292"/>
      <c r="J112" s="292"/>
      <c r="K112" s="292"/>
      <c r="L112" s="292"/>
      <c r="M112" s="292"/>
      <c r="N112" s="292"/>
      <c r="O112" s="292"/>
      <c r="P112" s="292"/>
      <c r="Q112" s="292"/>
      <c r="R112" s="292"/>
      <c r="S112" s="292"/>
      <c r="T112" s="292"/>
      <c r="U112" s="292"/>
      <c r="V112" s="292"/>
      <c r="W112" s="292"/>
    </row>
  </sheetData>
  <mergeCells count="37">
    <mergeCell ref="A82:W82"/>
    <mergeCell ref="A81:W81"/>
    <mergeCell ref="R11:S11"/>
    <mergeCell ref="R12:S12"/>
    <mergeCell ref="A76:BB76"/>
    <mergeCell ref="A77:BB77"/>
    <mergeCell ref="A79:BB79"/>
    <mergeCell ref="A80:BB80"/>
    <mergeCell ref="J12:K12"/>
    <mergeCell ref="B10:B14"/>
    <mergeCell ref="A78:W78"/>
    <mergeCell ref="N12:O12"/>
    <mergeCell ref="N11:Q11"/>
    <mergeCell ref="F10:W10"/>
    <mergeCell ref="D13:D14"/>
    <mergeCell ref="V12:W12"/>
    <mergeCell ref="A4:K4"/>
    <mergeCell ref="A5:K5"/>
    <mergeCell ref="A7:K7"/>
    <mergeCell ref="A8:K8"/>
    <mergeCell ref="A9:W9"/>
    <mergeCell ref="A112:W112"/>
    <mergeCell ref="C10:C14"/>
    <mergeCell ref="A10:A14"/>
    <mergeCell ref="D10:E12"/>
    <mergeCell ref="E13:E14"/>
    <mergeCell ref="P12:Q12"/>
    <mergeCell ref="T12:U12"/>
    <mergeCell ref="T11:W11"/>
    <mergeCell ref="H12:I12"/>
    <mergeCell ref="F11:I11"/>
    <mergeCell ref="L12:M12"/>
    <mergeCell ref="J11:M11"/>
    <mergeCell ref="F12:G12"/>
    <mergeCell ref="I85:J85"/>
    <mergeCell ref="B84:C84"/>
    <mergeCell ref="C64:C7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29" orientation="portrait" blackAndWhite="1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97"/>
  <sheetViews>
    <sheetView topLeftCell="A4" zoomScale="70" zoomScaleNormal="70" workbookViewId="0">
      <selection activeCell="O86" sqref="O86"/>
    </sheetView>
  </sheetViews>
  <sheetFormatPr defaultColWidth="10.28515625" defaultRowHeight="15.75" x14ac:dyDescent="0.25"/>
  <cols>
    <col min="1" max="1" width="10.140625" style="63" customWidth="1"/>
    <col min="2" max="2" width="85.28515625" style="64" customWidth="1"/>
    <col min="3" max="3" width="12.28515625" style="65" customWidth="1"/>
    <col min="4" max="4" width="22.5703125" style="66" bestFit="1" customWidth="1"/>
    <col min="5" max="5" width="21.85546875" style="52" customWidth="1"/>
    <col min="6" max="6" width="22.5703125" style="52" bestFit="1" customWidth="1"/>
    <col min="7" max="7" width="24.140625" style="52" customWidth="1"/>
    <col min="8" max="8" width="19.5703125" style="52" customWidth="1"/>
    <col min="9" max="9" width="18.85546875" style="52" customWidth="1"/>
    <col min="10" max="10" width="22.42578125" style="52" customWidth="1"/>
    <col min="11" max="11" width="20.85546875" style="52" customWidth="1"/>
    <col min="12" max="12" width="22.140625" style="52" customWidth="1"/>
    <col min="13" max="16384" width="10.28515625" style="52"/>
  </cols>
  <sheetData>
    <row r="1" spans="1:12" ht="24.75" customHeight="1" x14ac:dyDescent="0.25">
      <c r="A1" s="23"/>
      <c r="B1" s="23"/>
      <c r="C1" s="23"/>
      <c r="D1" s="52"/>
      <c r="E1" s="78"/>
      <c r="F1" s="78"/>
      <c r="G1" s="78"/>
      <c r="H1" s="78"/>
      <c r="I1" s="78"/>
      <c r="J1" s="78"/>
      <c r="K1" s="78"/>
      <c r="L1" s="2" t="s">
        <v>125</v>
      </c>
    </row>
    <row r="2" spans="1:12" ht="21.75" customHeight="1" x14ac:dyDescent="0.3">
      <c r="A2" s="23"/>
      <c r="B2" s="23"/>
      <c r="C2" s="23"/>
      <c r="D2" s="52"/>
      <c r="E2" s="78"/>
      <c r="F2" s="78"/>
      <c r="G2" s="78"/>
      <c r="H2" s="78"/>
      <c r="I2" s="78"/>
      <c r="J2" s="78"/>
      <c r="K2" s="78"/>
      <c r="L2" s="3" t="s">
        <v>366</v>
      </c>
    </row>
    <row r="3" spans="1:12" ht="18.75" x14ac:dyDescent="0.3">
      <c r="A3" s="23"/>
      <c r="B3" s="23"/>
      <c r="C3" s="23"/>
      <c r="D3" s="3"/>
    </row>
    <row r="4" spans="1:12" ht="21.75" customHeight="1" x14ac:dyDescent="0.3">
      <c r="A4" s="23"/>
      <c r="B4" s="23"/>
      <c r="C4" s="23"/>
      <c r="D4" s="25"/>
      <c r="E4" s="79"/>
      <c r="F4" s="79"/>
      <c r="G4" s="79"/>
      <c r="H4" s="79"/>
      <c r="I4" s="79"/>
      <c r="J4" s="79"/>
      <c r="K4" s="79"/>
      <c r="L4" s="79"/>
    </row>
    <row r="5" spans="1:12" ht="15.75" customHeight="1" x14ac:dyDescent="0.25">
      <c r="A5" s="320" t="s">
        <v>23</v>
      </c>
      <c r="B5" s="320"/>
      <c r="C5" s="320"/>
      <c r="D5" s="320"/>
      <c r="E5" s="320"/>
      <c r="F5" s="320"/>
      <c r="G5" s="320"/>
      <c r="H5" s="320"/>
      <c r="I5" s="320"/>
      <c r="J5" s="320"/>
      <c r="K5" s="320"/>
      <c r="L5" s="320"/>
    </row>
    <row r="6" spans="1:12" ht="29.25" customHeight="1" x14ac:dyDescent="0.25">
      <c r="A6" s="321" t="s">
        <v>103</v>
      </c>
      <c r="B6" s="321"/>
      <c r="C6" s="321"/>
      <c r="D6" s="321"/>
      <c r="E6" s="321"/>
      <c r="F6" s="321"/>
      <c r="G6" s="321"/>
      <c r="H6" s="321"/>
      <c r="I6" s="321"/>
      <c r="J6" s="321"/>
      <c r="K6" s="321"/>
      <c r="L6" s="321"/>
    </row>
    <row r="7" spans="1:12" ht="21.75" customHeight="1" x14ac:dyDescent="0.25">
      <c r="A7" s="322" t="str">
        <f>прил.4!A7</f>
        <v>Общество с ограниченной ответственностью "Энергосбыт Луганск"</v>
      </c>
      <c r="B7" s="322"/>
      <c r="C7" s="322"/>
      <c r="D7" s="322"/>
      <c r="E7" s="322"/>
      <c r="F7" s="322"/>
      <c r="G7" s="322"/>
      <c r="H7" s="322"/>
      <c r="I7" s="322"/>
      <c r="J7" s="322"/>
      <c r="K7" s="322"/>
      <c r="L7" s="322"/>
    </row>
    <row r="8" spans="1:12" x14ac:dyDescent="0.25">
      <c r="A8" s="323" t="s">
        <v>2</v>
      </c>
      <c r="B8" s="323"/>
      <c r="C8" s="323"/>
      <c r="D8" s="323"/>
      <c r="E8" s="323"/>
      <c r="F8" s="323"/>
      <c r="G8" s="323"/>
      <c r="H8" s="323"/>
      <c r="I8" s="323"/>
      <c r="J8" s="323"/>
      <c r="K8" s="323"/>
      <c r="L8" s="323"/>
    </row>
    <row r="9" spans="1:12" ht="12.6" customHeight="1" x14ac:dyDescent="0.25">
      <c r="A9" s="319"/>
      <c r="B9" s="319"/>
      <c r="C9" s="319"/>
      <c r="D9" s="319"/>
      <c r="E9" s="319"/>
      <c r="F9" s="319"/>
      <c r="G9" s="319"/>
      <c r="H9" s="319"/>
      <c r="I9" s="319"/>
      <c r="J9" s="319"/>
      <c r="K9" s="319"/>
      <c r="L9" s="319"/>
    </row>
    <row r="10" spans="1:12" ht="15.75" customHeight="1" x14ac:dyDescent="0.25">
      <c r="A10" s="324" t="s">
        <v>149</v>
      </c>
      <c r="B10" s="324"/>
      <c r="C10" s="324"/>
      <c r="D10" s="324"/>
      <c r="E10" s="324"/>
      <c r="F10" s="324"/>
      <c r="G10" s="324"/>
      <c r="H10" s="324"/>
      <c r="I10" s="324"/>
      <c r="J10" s="324"/>
      <c r="K10" s="324"/>
      <c r="L10" s="324"/>
    </row>
    <row r="11" spans="1:12" x14ac:dyDescent="0.25">
      <c r="A11" s="318" t="s">
        <v>104</v>
      </c>
      <c r="B11" s="318"/>
      <c r="C11" s="318"/>
      <c r="D11" s="318"/>
      <c r="E11" s="318"/>
      <c r="F11" s="318"/>
      <c r="G11" s="318"/>
      <c r="H11" s="318"/>
      <c r="I11" s="318"/>
      <c r="J11" s="318"/>
      <c r="K11" s="318"/>
      <c r="L11" s="318"/>
    </row>
    <row r="12" spans="1:12" x14ac:dyDescent="0.25">
      <c r="A12" s="313" t="s">
        <v>24</v>
      </c>
      <c r="B12" s="313"/>
      <c r="C12" s="313"/>
      <c r="D12" s="313"/>
      <c r="E12" s="313"/>
      <c r="F12" s="313"/>
      <c r="G12" s="313"/>
      <c r="H12" s="313"/>
      <c r="I12" s="313"/>
      <c r="J12" s="313"/>
      <c r="K12" s="313"/>
      <c r="L12" s="313"/>
    </row>
    <row r="13" spans="1:12" ht="33" customHeight="1" x14ac:dyDescent="0.25">
      <c r="A13" s="317" t="s">
        <v>25</v>
      </c>
      <c r="B13" s="315" t="s">
        <v>26</v>
      </c>
      <c r="C13" s="315" t="s">
        <v>213</v>
      </c>
      <c r="D13" s="315" t="s">
        <v>135</v>
      </c>
      <c r="E13" s="315">
        <v>0</v>
      </c>
      <c r="F13" s="315" t="s">
        <v>136</v>
      </c>
      <c r="G13" s="315">
        <v>0</v>
      </c>
      <c r="H13" s="315" t="s">
        <v>200</v>
      </c>
      <c r="I13" s="315">
        <v>0</v>
      </c>
      <c r="J13" s="80" t="s">
        <v>362</v>
      </c>
      <c r="K13" s="314" t="s">
        <v>201</v>
      </c>
      <c r="L13" s="315"/>
    </row>
    <row r="14" spans="1:12" ht="65.25" customHeight="1" x14ac:dyDescent="0.25">
      <c r="A14" s="317"/>
      <c r="B14" s="315"/>
      <c r="C14" s="315"/>
      <c r="D14" s="68" t="s">
        <v>28</v>
      </c>
      <c r="E14" s="68" t="s">
        <v>202</v>
      </c>
      <c r="F14" s="68" t="s">
        <v>28</v>
      </c>
      <c r="G14" s="68" t="s">
        <v>202</v>
      </c>
      <c r="H14" s="68" t="s">
        <v>28</v>
      </c>
      <c r="I14" s="68" t="s">
        <v>202</v>
      </c>
      <c r="J14" s="81" t="s">
        <v>9</v>
      </c>
      <c r="K14" s="84" t="s">
        <v>28</v>
      </c>
      <c r="L14" s="68" t="s">
        <v>202</v>
      </c>
    </row>
    <row r="15" spans="1:12" s="73" customFormat="1" x14ac:dyDescent="0.25">
      <c r="A15" s="69">
        <v>1</v>
      </c>
      <c r="B15" s="68">
        <v>2</v>
      </c>
      <c r="C15" s="68">
        <v>3</v>
      </c>
      <c r="D15" s="67">
        <v>4</v>
      </c>
      <c r="E15" s="67">
        <v>5</v>
      </c>
      <c r="F15" s="67">
        <v>6</v>
      </c>
      <c r="G15" s="67">
        <v>7</v>
      </c>
      <c r="H15" s="67">
        <v>8</v>
      </c>
      <c r="I15" s="67">
        <v>9</v>
      </c>
      <c r="J15" s="82">
        <v>10</v>
      </c>
      <c r="K15" s="85">
        <v>11</v>
      </c>
      <c r="L15" s="68">
        <v>12</v>
      </c>
    </row>
    <row r="16" spans="1:12" ht="30.75" customHeight="1" x14ac:dyDescent="0.25">
      <c r="A16" s="316" t="s">
        <v>214</v>
      </c>
      <c r="B16" s="316"/>
      <c r="C16" s="70" t="s">
        <v>24</v>
      </c>
      <c r="D16" s="95">
        <v>642.28968293999992</v>
      </c>
      <c r="E16" s="95">
        <f>прил.1!W71</f>
        <v>535.70005250000008</v>
      </c>
      <c r="F16" s="95">
        <v>487.04626177168001</v>
      </c>
      <c r="G16" s="95">
        <f>прил.1!AG71</f>
        <v>504.11783322964993</v>
      </c>
      <c r="H16" s="96">
        <v>500.83880284999998</v>
      </c>
      <c r="I16" s="95">
        <f>прил.1!AQ71</f>
        <v>564.89001000421115</v>
      </c>
      <c r="J16" s="95">
        <f>прил.1!AV71</f>
        <v>546.87321359882981</v>
      </c>
      <c r="K16" s="97">
        <f>D16+F16+H16</f>
        <v>1630.1747475616799</v>
      </c>
      <c r="L16" s="95">
        <f>E16+G16+I16+J16</f>
        <v>2151.5811093326911</v>
      </c>
    </row>
    <row r="17" spans="1:12" x14ac:dyDescent="0.25">
      <c r="A17" s="7" t="s">
        <v>33</v>
      </c>
      <c r="B17" s="8" t="s">
        <v>34</v>
      </c>
      <c r="C17" s="70" t="s">
        <v>24</v>
      </c>
      <c r="D17" s="95">
        <v>96.336454369999998</v>
      </c>
      <c r="E17" s="95">
        <f>E18+E42+E70</f>
        <v>163.33263265095178</v>
      </c>
      <c r="F17" s="95">
        <v>252.36767589200099</v>
      </c>
      <c r="G17" s="95">
        <f>G18+G42+G70</f>
        <v>149.51253836747924</v>
      </c>
      <c r="H17" s="96">
        <v>411.68631045800299</v>
      </c>
      <c r="I17" s="95">
        <f>I18+I42+I70</f>
        <v>161.591093803295</v>
      </c>
      <c r="J17" s="95">
        <f>J18+J42+J70</f>
        <v>200.09403887390442</v>
      </c>
      <c r="K17" s="97">
        <f t="shared" ref="K17:K80" si="0">D17+F17+H17</f>
        <v>760.39044072000399</v>
      </c>
      <c r="L17" s="95">
        <f t="shared" ref="L17:L80" si="1">E17+G17+I17+J17</f>
        <v>674.53030369563044</v>
      </c>
    </row>
    <row r="18" spans="1:12" x14ac:dyDescent="0.25">
      <c r="A18" s="7" t="s">
        <v>35</v>
      </c>
      <c r="B18" s="9" t="s">
        <v>36</v>
      </c>
      <c r="C18" s="70" t="s">
        <v>24</v>
      </c>
      <c r="D18" s="95">
        <v>0</v>
      </c>
      <c r="E18" s="95">
        <v>24.41865576857067</v>
      </c>
      <c r="F18" s="95">
        <v>157.62589715200099</v>
      </c>
      <c r="G18" s="95">
        <v>13.134664107479313</v>
      </c>
      <c r="H18" s="96">
        <v>322.81312900800265</v>
      </c>
      <c r="I18" s="95">
        <v>19.56668932259311</v>
      </c>
      <c r="J18" s="96">
        <v>59.877669504099465</v>
      </c>
      <c r="K18" s="97">
        <f t="shared" si="0"/>
        <v>480.43902616000366</v>
      </c>
      <c r="L18" s="95">
        <f t="shared" si="1"/>
        <v>116.99767870274255</v>
      </c>
    </row>
    <row r="19" spans="1:12" ht="31.5" x14ac:dyDescent="0.25">
      <c r="A19" s="7" t="s">
        <v>37</v>
      </c>
      <c r="B19" s="10" t="s">
        <v>215</v>
      </c>
      <c r="C19" s="70" t="s">
        <v>24</v>
      </c>
      <c r="D19" s="95">
        <v>0</v>
      </c>
      <c r="E19" s="95">
        <v>24.41865576857067</v>
      </c>
      <c r="F19" s="95">
        <v>157.62589715200099</v>
      </c>
      <c r="G19" s="95">
        <v>13.134664107479313</v>
      </c>
      <c r="H19" s="96">
        <v>322.81312900800265</v>
      </c>
      <c r="I19" s="95">
        <v>19.56668932259311</v>
      </c>
      <c r="J19" s="96">
        <v>59.877669504099465</v>
      </c>
      <c r="K19" s="97">
        <f t="shared" si="0"/>
        <v>480.43902616000366</v>
      </c>
      <c r="L19" s="95">
        <f t="shared" si="1"/>
        <v>116.99767870274255</v>
      </c>
    </row>
    <row r="20" spans="1:12" hidden="1" x14ac:dyDescent="0.25">
      <c r="A20" s="7" t="s">
        <v>216</v>
      </c>
      <c r="B20" s="11" t="s">
        <v>217</v>
      </c>
      <c r="C20" s="70" t="s">
        <v>24</v>
      </c>
      <c r="D20" s="95">
        <v>0</v>
      </c>
      <c r="E20" s="95">
        <v>24.41865576857067</v>
      </c>
      <c r="F20" s="95">
        <v>0</v>
      </c>
      <c r="G20" s="95">
        <v>13.134664107479313</v>
      </c>
      <c r="H20" s="96">
        <v>0</v>
      </c>
      <c r="I20" s="95">
        <v>19.56668932259311</v>
      </c>
      <c r="J20" s="96">
        <v>59.877669504099465</v>
      </c>
      <c r="K20" s="97">
        <f t="shared" si="0"/>
        <v>0</v>
      </c>
      <c r="L20" s="95">
        <f t="shared" si="1"/>
        <v>116.99767870274255</v>
      </c>
    </row>
    <row r="21" spans="1:12" ht="31.5" hidden="1" x14ac:dyDescent="0.25">
      <c r="A21" s="7" t="s">
        <v>218</v>
      </c>
      <c r="B21" s="72" t="s">
        <v>203</v>
      </c>
      <c r="C21" s="70" t="s">
        <v>24</v>
      </c>
      <c r="D21" s="95">
        <v>0</v>
      </c>
      <c r="E21" s="95">
        <v>24.41865576857067</v>
      </c>
      <c r="F21" s="95">
        <v>0</v>
      </c>
      <c r="G21" s="95">
        <v>13.134664107479313</v>
      </c>
      <c r="H21" s="96">
        <v>0</v>
      </c>
      <c r="I21" s="95">
        <v>19.56668932259311</v>
      </c>
      <c r="J21" s="96">
        <v>59.877669504099465</v>
      </c>
      <c r="K21" s="97">
        <f t="shared" si="0"/>
        <v>0</v>
      </c>
      <c r="L21" s="95">
        <f t="shared" si="1"/>
        <v>116.99767870274255</v>
      </c>
    </row>
    <row r="22" spans="1:12" ht="31.5" hidden="1" x14ac:dyDescent="0.25">
      <c r="A22" s="7" t="s">
        <v>219</v>
      </c>
      <c r="B22" s="72" t="s">
        <v>204</v>
      </c>
      <c r="C22" s="70" t="s">
        <v>24</v>
      </c>
      <c r="D22" s="95">
        <v>0</v>
      </c>
      <c r="E22" s="95">
        <v>24.41865576857067</v>
      </c>
      <c r="F22" s="95">
        <v>0</v>
      </c>
      <c r="G22" s="95">
        <v>13.134664107479313</v>
      </c>
      <c r="H22" s="96">
        <v>0</v>
      </c>
      <c r="I22" s="95">
        <v>19.56668932259311</v>
      </c>
      <c r="J22" s="96">
        <v>59.877669504099465</v>
      </c>
      <c r="K22" s="97">
        <f t="shared" si="0"/>
        <v>0</v>
      </c>
      <c r="L22" s="95">
        <f t="shared" si="1"/>
        <v>116.99767870274255</v>
      </c>
    </row>
    <row r="23" spans="1:12" ht="31.5" hidden="1" x14ac:dyDescent="0.25">
      <c r="A23" s="7" t="s">
        <v>220</v>
      </c>
      <c r="B23" s="72" t="s">
        <v>205</v>
      </c>
      <c r="C23" s="70" t="s">
        <v>24</v>
      </c>
      <c r="D23" s="95">
        <v>0</v>
      </c>
      <c r="E23" s="95">
        <v>24.41865576857067</v>
      </c>
      <c r="F23" s="95">
        <v>0</v>
      </c>
      <c r="G23" s="95">
        <v>13.134664107479313</v>
      </c>
      <c r="H23" s="96">
        <v>0</v>
      </c>
      <c r="I23" s="95">
        <v>19.56668932259311</v>
      </c>
      <c r="J23" s="96">
        <v>59.877669504099465</v>
      </c>
      <c r="K23" s="97">
        <f t="shared" si="0"/>
        <v>0</v>
      </c>
      <c r="L23" s="95">
        <f t="shared" si="1"/>
        <v>116.99767870274255</v>
      </c>
    </row>
    <row r="24" spans="1:12" hidden="1" x14ac:dyDescent="0.25">
      <c r="A24" s="7" t="s">
        <v>221</v>
      </c>
      <c r="B24" s="11" t="s">
        <v>222</v>
      </c>
      <c r="C24" s="70" t="s">
        <v>24</v>
      </c>
      <c r="D24" s="95">
        <v>0</v>
      </c>
      <c r="E24" s="95">
        <v>24.41865576857067</v>
      </c>
      <c r="F24" s="95">
        <v>0</v>
      </c>
      <c r="G24" s="95">
        <v>13.134664107479313</v>
      </c>
      <c r="H24" s="96">
        <v>0</v>
      </c>
      <c r="I24" s="95">
        <v>19.56668932259311</v>
      </c>
      <c r="J24" s="96">
        <v>59.877669504099465</v>
      </c>
      <c r="K24" s="97">
        <f t="shared" si="0"/>
        <v>0</v>
      </c>
      <c r="L24" s="95">
        <f t="shared" si="1"/>
        <v>116.99767870274255</v>
      </c>
    </row>
    <row r="25" spans="1:12" hidden="1" x14ac:dyDescent="0.25">
      <c r="A25" s="7" t="s">
        <v>223</v>
      </c>
      <c r="B25" s="11" t="s">
        <v>224</v>
      </c>
      <c r="C25" s="70" t="s">
        <v>24</v>
      </c>
      <c r="D25" s="95">
        <v>0</v>
      </c>
      <c r="E25" s="95">
        <v>24.41865576857067</v>
      </c>
      <c r="F25" s="95">
        <v>0</v>
      </c>
      <c r="G25" s="95">
        <v>13.134664107479313</v>
      </c>
      <c r="H25" s="96">
        <v>0</v>
      </c>
      <c r="I25" s="95">
        <v>19.56668932259311</v>
      </c>
      <c r="J25" s="96">
        <v>59.877669504099465</v>
      </c>
      <c r="K25" s="97">
        <f t="shared" si="0"/>
        <v>0</v>
      </c>
      <c r="L25" s="95">
        <f t="shared" si="1"/>
        <v>116.99767870274255</v>
      </c>
    </row>
    <row r="26" spans="1:12" hidden="1" x14ac:dyDescent="0.25">
      <c r="A26" s="7" t="s">
        <v>225</v>
      </c>
      <c r="B26" s="11" t="s">
        <v>226</v>
      </c>
      <c r="C26" s="70" t="s">
        <v>24</v>
      </c>
      <c r="D26" s="95">
        <v>0</v>
      </c>
      <c r="E26" s="95">
        <v>24.41865576857067</v>
      </c>
      <c r="F26" s="95">
        <v>0</v>
      </c>
      <c r="G26" s="95">
        <v>13.134664107479313</v>
      </c>
      <c r="H26" s="96">
        <v>0</v>
      </c>
      <c r="I26" s="95">
        <v>19.56668932259311</v>
      </c>
      <c r="J26" s="96">
        <v>59.877669504099465</v>
      </c>
      <c r="K26" s="97">
        <f t="shared" si="0"/>
        <v>0</v>
      </c>
      <c r="L26" s="95">
        <f t="shared" si="1"/>
        <v>116.99767870274255</v>
      </c>
    </row>
    <row r="27" spans="1:12" hidden="1" x14ac:dyDescent="0.25">
      <c r="A27" s="7" t="s">
        <v>227</v>
      </c>
      <c r="B27" s="11" t="s">
        <v>228</v>
      </c>
      <c r="C27" s="70" t="s">
        <v>24</v>
      </c>
      <c r="D27" s="95">
        <v>0</v>
      </c>
      <c r="E27" s="95">
        <v>24.41865576857067</v>
      </c>
      <c r="F27" s="95">
        <v>0</v>
      </c>
      <c r="G27" s="95">
        <v>13.134664107479313</v>
      </c>
      <c r="H27" s="96">
        <v>0</v>
      </c>
      <c r="I27" s="95">
        <v>19.56668932259311</v>
      </c>
      <c r="J27" s="96">
        <v>59.877669504099465</v>
      </c>
      <c r="K27" s="97">
        <f t="shared" si="0"/>
        <v>0</v>
      </c>
      <c r="L27" s="95">
        <f t="shared" si="1"/>
        <v>116.99767870274255</v>
      </c>
    </row>
    <row r="28" spans="1:12" ht="31.5" hidden="1" x14ac:dyDescent="0.25">
      <c r="A28" s="7" t="s">
        <v>229</v>
      </c>
      <c r="B28" s="72" t="s">
        <v>230</v>
      </c>
      <c r="C28" s="70" t="s">
        <v>24</v>
      </c>
      <c r="D28" s="95">
        <v>0</v>
      </c>
      <c r="E28" s="95">
        <v>24.41865576857067</v>
      </c>
      <c r="F28" s="95">
        <v>0</v>
      </c>
      <c r="G28" s="95">
        <v>13.134664107479313</v>
      </c>
      <c r="H28" s="96">
        <v>0</v>
      </c>
      <c r="I28" s="95">
        <v>19.56668932259311</v>
      </c>
      <c r="J28" s="96">
        <v>59.877669504099465</v>
      </c>
      <c r="K28" s="97">
        <f t="shared" si="0"/>
        <v>0</v>
      </c>
      <c r="L28" s="95">
        <f t="shared" si="1"/>
        <v>116.99767870274255</v>
      </c>
    </row>
    <row r="29" spans="1:12" hidden="1" x14ac:dyDescent="0.25">
      <c r="A29" s="7" t="s">
        <v>231</v>
      </c>
      <c r="B29" s="72" t="s">
        <v>232</v>
      </c>
      <c r="C29" s="70" t="s">
        <v>24</v>
      </c>
      <c r="D29" s="95">
        <v>0</v>
      </c>
      <c r="E29" s="95">
        <v>24.41865576857067</v>
      </c>
      <c r="F29" s="95">
        <v>0</v>
      </c>
      <c r="G29" s="95">
        <v>13.134664107479313</v>
      </c>
      <c r="H29" s="96">
        <v>0</v>
      </c>
      <c r="I29" s="95">
        <v>19.56668932259311</v>
      </c>
      <c r="J29" s="96">
        <v>59.877669504099465</v>
      </c>
      <c r="K29" s="97">
        <f t="shared" si="0"/>
        <v>0</v>
      </c>
      <c r="L29" s="95">
        <f t="shared" si="1"/>
        <v>116.99767870274255</v>
      </c>
    </row>
    <row r="30" spans="1:12" hidden="1" x14ac:dyDescent="0.25">
      <c r="A30" s="7" t="s">
        <v>233</v>
      </c>
      <c r="B30" s="72" t="s">
        <v>234</v>
      </c>
      <c r="C30" s="70" t="s">
        <v>24</v>
      </c>
      <c r="D30" s="95">
        <v>0</v>
      </c>
      <c r="E30" s="95">
        <v>24.41865576857067</v>
      </c>
      <c r="F30" s="95">
        <v>0</v>
      </c>
      <c r="G30" s="95">
        <v>13.134664107479313</v>
      </c>
      <c r="H30" s="96">
        <v>0</v>
      </c>
      <c r="I30" s="95">
        <v>19.56668932259311</v>
      </c>
      <c r="J30" s="96">
        <v>59.877669504099465</v>
      </c>
      <c r="K30" s="97">
        <f t="shared" si="0"/>
        <v>0</v>
      </c>
      <c r="L30" s="95">
        <f t="shared" si="1"/>
        <v>116.99767870274255</v>
      </c>
    </row>
    <row r="31" spans="1:12" hidden="1" x14ac:dyDescent="0.25">
      <c r="A31" s="7" t="s">
        <v>235</v>
      </c>
      <c r="B31" s="72" t="s">
        <v>232</v>
      </c>
      <c r="C31" s="70" t="s">
        <v>24</v>
      </c>
      <c r="D31" s="95">
        <v>0</v>
      </c>
      <c r="E31" s="95">
        <v>24.41865576857067</v>
      </c>
      <c r="F31" s="95">
        <v>0</v>
      </c>
      <c r="G31" s="95">
        <v>13.134664107479313</v>
      </c>
      <c r="H31" s="96">
        <v>0</v>
      </c>
      <c r="I31" s="95">
        <v>19.56668932259311</v>
      </c>
      <c r="J31" s="96">
        <v>59.877669504099465</v>
      </c>
      <c r="K31" s="97">
        <f t="shared" si="0"/>
        <v>0</v>
      </c>
      <c r="L31" s="95">
        <f t="shared" si="1"/>
        <v>116.99767870274255</v>
      </c>
    </row>
    <row r="32" spans="1:12" x14ac:dyDescent="0.25">
      <c r="A32" s="7" t="s">
        <v>236</v>
      </c>
      <c r="B32" s="11" t="s">
        <v>237</v>
      </c>
      <c r="C32" s="70" t="s">
        <v>24</v>
      </c>
      <c r="D32" s="95">
        <v>0</v>
      </c>
      <c r="E32" s="95">
        <v>24.41865576857067</v>
      </c>
      <c r="F32" s="95">
        <v>157.62589715200099</v>
      </c>
      <c r="G32" s="95">
        <v>13.134664107479313</v>
      </c>
      <c r="H32" s="96">
        <v>322.81312900800265</v>
      </c>
      <c r="I32" s="95">
        <v>19.56668932259311</v>
      </c>
      <c r="J32" s="96">
        <v>59.877669504099465</v>
      </c>
      <c r="K32" s="97">
        <f t="shared" si="0"/>
        <v>480.43902616000366</v>
      </c>
      <c r="L32" s="95">
        <f t="shared" si="1"/>
        <v>116.99767870274255</v>
      </c>
    </row>
    <row r="33" spans="1:12" hidden="1" x14ac:dyDescent="0.25">
      <c r="A33" s="7" t="s">
        <v>238</v>
      </c>
      <c r="B33" s="11" t="s">
        <v>212</v>
      </c>
      <c r="C33" s="70" t="s">
        <v>24</v>
      </c>
      <c r="D33" s="95">
        <v>0</v>
      </c>
      <c r="E33" s="95">
        <v>0</v>
      </c>
      <c r="F33" s="95">
        <v>0</v>
      </c>
      <c r="G33" s="95">
        <v>0</v>
      </c>
      <c r="H33" s="96">
        <v>0</v>
      </c>
      <c r="I33" s="95">
        <v>0</v>
      </c>
      <c r="J33" s="96">
        <v>0</v>
      </c>
      <c r="K33" s="97">
        <f t="shared" si="0"/>
        <v>0</v>
      </c>
      <c r="L33" s="95">
        <f t="shared" si="1"/>
        <v>0</v>
      </c>
    </row>
    <row r="34" spans="1:12" ht="31.5" hidden="1" x14ac:dyDescent="0.25">
      <c r="A34" s="7" t="s">
        <v>239</v>
      </c>
      <c r="B34" s="11" t="s">
        <v>434</v>
      </c>
      <c r="C34" s="70" t="s">
        <v>24</v>
      </c>
      <c r="D34" s="95">
        <v>0</v>
      </c>
      <c r="E34" s="95">
        <v>0</v>
      </c>
      <c r="F34" s="95">
        <v>0</v>
      </c>
      <c r="G34" s="95">
        <v>0</v>
      </c>
      <c r="H34" s="96">
        <v>0</v>
      </c>
      <c r="I34" s="95">
        <v>0</v>
      </c>
      <c r="J34" s="96">
        <v>0</v>
      </c>
      <c r="K34" s="97">
        <f t="shared" si="0"/>
        <v>0</v>
      </c>
      <c r="L34" s="95">
        <f t="shared" si="1"/>
        <v>0</v>
      </c>
    </row>
    <row r="35" spans="1:12" ht="18" hidden="1" customHeight="1" x14ac:dyDescent="0.25">
      <c r="A35" s="7" t="s">
        <v>240</v>
      </c>
      <c r="B35" s="72" t="s">
        <v>206</v>
      </c>
      <c r="C35" s="70" t="s">
        <v>24</v>
      </c>
      <c r="D35" s="95">
        <v>0</v>
      </c>
      <c r="E35" s="95">
        <v>0</v>
      </c>
      <c r="F35" s="95">
        <v>0</v>
      </c>
      <c r="G35" s="95">
        <v>0</v>
      </c>
      <c r="H35" s="96">
        <v>0</v>
      </c>
      <c r="I35" s="95">
        <v>0</v>
      </c>
      <c r="J35" s="96">
        <v>0</v>
      </c>
      <c r="K35" s="97">
        <f t="shared" si="0"/>
        <v>0</v>
      </c>
      <c r="L35" s="95">
        <f t="shared" si="1"/>
        <v>0</v>
      </c>
    </row>
    <row r="36" spans="1:12" ht="18" hidden="1" customHeight="1" x14ac:dyDescent="0.25">
      <c r="A36" s="7" t="s">
        <v>241</v>
      </c>
      <c r="B36" s="76" t="s">
        <v>207</v>
      </c>
      <c r="C36" s="70" t="s">
        <v>24</v>
      </c>
      <c r="D36" s="95">
        <v>0</v>
      </c>
      <c r="E36" s="95">
        <v>0</v>
      </c>
      <c r="F36" s="95">
        <v>0</v>
      </c>
      <c r="G36" s="95">
        <v>0</v>
      </c>
      <c r="H36" s="96">
        <v>0</v>
      </c>
      <c r="I36" s="95">
        <v>0</v>
      </c>
      <c r="J36" s="96">
        <v>0</v>
      </c>
      <c r="K36" s="97">
        <f t="shared" si="0"/>
        <v>0</v>
      </c>
      <c r="L36" s="95">
        <f t="shared" si="1"/>
        <v>0</v>
      </c>
    </row>
    <row r="37" spans="1:12" ht="31.5" hidden="1" x14ac:dyDescent="0.25">
      <c r="A37" s="7" t="s">
        <v>38</v>
      </c>
      <c r="B37" s="10" t="s">
        <v>242</v>
      </c>
      <c r="C37" s="70" t="s">
        <v>24</v>
      </c>
      <c r="D37" s="95">
        <v>0</v>
      </c>
      <c r="E37" s="95">
        <v>0</v>
      </c>
      <c r="F37" s="95">
        <v>0</v>
      </c>
      <c r="G37" s="95">
        <v>0</v>
      </c>
      <c r="H37" s="96">
        <v>0</v>
      </c>
      <c r="I37" s="95">
        <v>0</v>
      </c>
      <c r="J37" s="96">
        <v>0</v>
      </c>
      <c r="K37" s="97">
        <f t="shared" si="0"/>
        <v>0</v>
      </c>
      <c r="L37" s="95">
        <f t="shared" si="1"/>
        <v>0</v>
      </c>
    </row>
    <row r="38" spans="1:12" ht="31.5" hidden="1" x14ac:dyDescent="0.25">
      <c r="A38" s="7" t="s">
        <v>243</v>
      </c>
      <c r="B38" s="11" t="s">
        <v>203</v>
      </c>
      <c r="C38" s="70" t="s">
        <v>24</v>
      </c>
      <c r="D38" s="95">
        <v>0</v>
      </c>
      <c r="E38" s="95">
        <v>0</v>
      </c>
      <c r="F38" s="95">
        <v>0</v>
      </c>
      <c r="G38" s="95">
        <v>0</v>
      </c>
      <c r="H38" s="96">
        <v>0</v>
      </c>
      <c r="I38" s="95">
        <v>0</v>
      </c>
      <c r="J38" s="96">
        <v>0</v>
      </c>
      <c r="K38" s="97">
        <f t="shared" si="0"/>
        <v>0</v>
      </c>
      <c r="L38" s="95">
        <f t="shared" si="1"/>
        <v>0</v>
      </c>
    </row>
    <row r="39" spans="1:12" ht="31.5" hidden="1" x14ac:dyDescent="0.25">
      <c r="A39" s="7" t="s">
        <v>244</v>
      </c>
      <c r="B39" s="11" t="s">
        <v>204</v>
      </c>
      <c r="C39" s="70" t="s">
        <v>24</v>
      </c>
      <c r="D39" s="95">
        <v>0</v>
      </c>
      <c r="E39" s="95">
        <v>0</v>
      </c>
      <c r="F39" s="95">
        <v>0</v>
      </c>
      <c r="G39" s="95">
        <v>0</v>
      </c>
      <c r="H39" s="96">
        <v>0</v>
      </c>
      <c r="I39" s="95">
        <v>0</v>
      </c>
      <c r="J39" s="96">
        <v>0</v>
      </c>
      <c r="K39" s="97">
        <f t="shared" si="0"/>
        <v>0</v>
      </c>
      <c r="L39" s="95">
        <f t="shared" si="1"/>
        <v>0</v>
      </c>
    </row>
    <row r="40" spans="1:12" ht="31.5" hidden="1" x14ac:dyDescent="0.25">
      <c r="A40" s="7" t="s">
        <v>245</v>
      </c>
      <c r="B40" s="11" t="s">
        <v>205</v>
      </c>
      <c r="C40" s="70" t="s">
        <v>24</v>
      </c>
      <c r="D40" s="95">
        <v>0</v>
      </c>
      <c r="E40" s="95">
        <v>0</v>
      </c>
      <c r="F40" s="95">
        <v>0</v>
      </c>
      <c r="G40" s="95">
        <v>0</v>
      </c>
      <c r="H40" s="96">
        <v>0</v>
      </c>
      <c r="I40" s="95">
        <v>0</v>
      </c>
      <c r="J40" s="96">
        <v>0</v>
      </c>
      <c r="K40" s="97">
        <f t="shared" si="0"/>
        <v>0</v>
      </c>
      <c r="L40" s="95">
        <f t="shared" si="1"/>
        <v>0</v>
      </c>
    </row>
    <row r="41" spans="1:12" x14ac:dyDescent="0.25">
      <c r="A41" s="7" t="s">
        <v>39</v>
      </c>
      <c r="B41" s="10" t="s">
        <v>40</v>
      </c>
      <c r="C41" s="70" t="s">
        <v>24</v>
      </c>
      <c r="D41" s="95">
        <v>0</v>
      </c>
      <c r="E41" s="95">
        <v>0</v>
      </c>
      <c r="F41" s="95">
        <v>0</v>
      </c>
      <c r="G41" s="95">
        <v>0</v>
      </c>
      <c r="H41" s="96">
        <v>0</v>
      </c>
      <c r="I41" s="95">
        <v>0</v>
      </c>
      <c r="J41" s="96">
        <v>0</v>
      </c>
      <c r="K41" s="97">
        <f t="shared" si="0"/>
        <v>0</v>
      </c>
      <c r="L41" s="95">
        <f t="shared" si="1"/>
        <v>0</v>
      </c>
    </row>
    <row r="42" spans="1:12" x14ac:dyDescent="0.25">
      <c r="A42" s="7" t="s">
        <v>41</v>
      </c>
      <c r="B42" s="9" t="s">
        <v>42</v>
      </c>
      <c r="C42" s="70" t="s">
        <v>24</v>
      </c>
      <c r="D42" s="95">
        <v>18.451451890000001</v>
      </c>
      <c r="E42" s="95">
        <v>61.621545900000029</v>
      </c>
      <c r="F42" s="95">
        <v>14.713885729999999</v>
      </c>
      <c r="G42" s="95">
        <v>58.081367690000015</v>
      </c>
      <c r="H42" s="96">
        <v>5.4000476400000004</v>
      </c>
      <c r="I42" s="95">
        <v>48.767529480000022</v>
      </c>
      <c r="J42" s="95">
        <v>48.146723769999994</v>
      </c>
      <c r="K42" s="97">
        <f t="shared" si="0"/>
        <v>38.565385259999999</v>
      </c>
      <c r="L42" s="95">
        <f t="shared" si="1"/>
        <v>216.61716684000004</v>
      </c>
    </row>
    <row r="43" spans="1:12" x14ac:dyDescent="0.25">
      <c r="A43" s="7" t="s">
        <v>43</v>
      </c>
      <c r="B43" s="10" t="s">
        <v>246</v>
      </c>
      <c r="C43" s="70" t="s">
        <v>24</v>
      </c>
      <c r="D43" s="95">
        <v>18.451451890000001</v>
      </c>
      <c r="E43" s="95">
        <v>61.621545900000029</v>
      </c>
      <c r="F43" s="95">
        <v>14.713885729999999</v>
      </c>
      <c r="G43" s="95">
        <v>58.081367690000015</v>
      </c>
      <c r="H43" s="96">
        <v>5.4000476400000004</v>
      </c>
      <c r="I43" s="95">
        <v>48.767529480000022</v>
      </c>
      <c r="J43" s="95">
        <v>48.146723769999994</v>
      </c>
      <c r="K43" s="97">
        <f t="shared" si="0"/>
        <v>38.565385259999999</v>
      </c>
      <c r="L43" s="95">
        <f t="shared" si="1"/>
        <v>216.61716684000004</v>
      </c>
    </row>
    <row r="44" spans="1:12" hidden="1" x14ac:dyDescent="0.25">
      <c r="A44" s="7" t="s">
        <v>109</v>
      </c>
      <c r="B44" s="11" t="s">
        <v>247</v>
      </c>
      <c r="C44" s="70" t="s">
        <v>24</v>
      </c>
      <c r="D44" s="95">
        <v>0</v>
      </c>
      <c r="E44" s="95">
        <v>0</v>
      </c>
      <c r="F44" s="95">
        <v>0</v>
      </c>
      <c r="G44" s="95">
        <v>0</v>
      </c>
      <c r="H44" s="96">
        <v>0</v>
      </c>
      <c r="I44" s="95">
        <v>0</v>
      </c>
      <c r="J44" s="95">
        <v>0</v>
      </c>
      <c r="K44" s="97">
        <f t="shared" si="0"/>
        <v>0</v>
      </c>
      <c r="L44" s="95">
        <f t="shared" si="1"/>
        <v>0</v>
      </c>
    </row>
    <row r="45" spans="1:12" ht="31.5" hidden="1" x14ac:dyDescent="0.25">
      <c r="A45" s="7" t="s">
        <v>248</v>
      </c>
      <c r="B45" s="11" t="s">
        <v>203</v>
      </c>
      <c r="C45" s="70" t="s">
        <v>24</v>
      </c>
      <c r="D45" s="95">
        <v>0</v>
      </c>
      <c r="E45" s="95">
        <v>0</v>
      </c>
      <c r="F45" s="95">
        <v>0</v>
      </c>
      <c r="G45" s="95">
        <v>0</v>
      </c>
      <c r="H45" s="96">
        <v>0</v>
      </c>
      <c r="I45" s="95">
        <v>0</v>
      </c>
      <c r="J45" s="95">
        <v>0</v>
      </c>
      <c r="K45" s="97">
        <f t="shared" si="0"/>
        <v>0</v>
      </c>
      <c r="L45" s="95">
        <f t="shared" si="1"/>
        <v>0</v>
      </c>
    </row>
    <row r="46" spans="1:12" ht="31.5" hidden="1" x14ac:dyDescent="0.25">
      <c r="A46" s="7" t="s">
        <v>249</v>
      </c>
      <c r="B46" s="11" t="s">
        <v>204</v>
      </c>
      <c r="C46" s="70" t="s">
        <v>24</v>
      </c>
      <c r="D46" s="95">
        <v>0</v>
      </c>
      <c r="E46" s="95">
        <v>0</v>
      </c>
      <c r="F46" s="95">
        <v>0</v>
      </c>
      <c r="G46" s="95">
        <v>0</v>
      </c>
      <c r="H46" s="96">
        <v>0</v>
      </c>
      <c r="I46" s="95">
        <v>0</v>
      </c>
      <c r="J46" s="95">
        <v>0</v>
      </c>
      <c r="K46" s="97">
        <f t="shared" si="0"/>
        <v>0</v>
      </c>
      <c r="L46" s="95">
        <f t="shared" si="1"/>
        <v>0</v>
      </c>
    </row>
    <row r="47" spans="1:12" ht="31.5" hidden="1" x14ac:dyDescent="0.25">
      <c r="A47" s="7" t="s">
        <v>250</v>
      </c>
      <c r="B47" s="11" t="s">
        <v>205</v>
      </c>
      <c r="C47" s="70" t="s">
        <v>24</v>
      </c>
      <c r="D47" s="95">
        <v>0</v>
      </c>
      <c r="E47" s="95">
        <v>0</v>
      </c>
      <c r="F47" s="95">
        <v>0</v>
      </c>
      <c r="G47" s="95">
        <v>0</v>
      </c>
      <c r="H47" s="96">
        <v>0</v>
      </c>
      <c r="I47" s="95">
        <v>0</v>
      </c>
      <c r="J47" s="95">
        <v>0</v>
      </c>
      <c r="K47" s="97">
        <f t="shared" si="0"/>
        <v>0</v>
      </c>
      <c r="L47" s="95">
        <f t="shared" si="1"/>
        <v>0</v>
      </c>
    </row>
    <row r="48" spans="1:12" hidden="1" x14ac:dyDescent="0.25">
      <c r="A48" s="7" t="s">
        <v>251</v>
      </c>
      <c r="B48" s="11" t="s">
        <v>208</v>
      </c>
      <c r="C48" s="70" t="s">
        <v>24</v>
      </c>
      <c r="D48" s="95">
        <v>0</v>
      </c>
      <c r="E48" s="95">
        <v>0</v>
      </c>
      <c r="F48" s="95">
        <v>0</v>
      </c>
      <c r="G48" s="95">
        <v>0</v>
      </c>
      <c r="H48" s="96">
        <v>0</v>
      </c>
      <c r="I48" s="95">
        <v>0</v>
      </c>
      <c r="J48" s="95">
        <v>0</v>
      </c>
      <c r="K48" s="97">
        <f t="shared" si="0"/>
        <v>0</v>
      </c>
      <c r="L48" s="95">
        <f t="shared" si="1"/>
        <v>0</v>
      </c>
    </row>
    <row r="49" spans="1:12" hidden="1" x14ac:dyDescent="0.25">
      <c r="A49" s="7" t="s">
        <v>252</v>
      </c>
      <c r="B49" s="11" t="s">
        <v>209</v>
      </c>
      <c r="C49" s="70" t="s">
        <v>24</v>
      </c>
      <c r="D49" s="95">
        <v>0</v>
      </c>
      <c r="E49" s="95">
        <v>0</v>
      </c>
      <c r="F49" s="95">
        <v>0</v>
      </c>
      <c r="G49" s="95">
        <v>0</v>
      </c>
      <c r="H49" s="96">
        <v>0</v>
      </c>
      <c r="I49" s="95">
        <v>0</v>
      </c>
      <c r="J49" s="95">
        <v>0</v>
      </c>
      <c r="K49" s="97">
        <f t="shared" si="0"/>
        <v>0</v>
      </c>
      <c r="L49" s="95">
        <f t="shared" si="1"/>
        <v>0</v>
      </c>
    </row>
    <row r="50" spans="1:12" hidden="1" x14ac:dyDescent="0.25">
      <c r="A50" s="7" t="s">
        <v>253</v>
      </c>
      <c r="B50" s="11" t="s">
        <v>210</v>
      </c>
      <c r="C50" s="70" t="s">
        <v>24</v>
      </c>
      <c r="D50" s="95">
        <v>0</v>
      </c>
      <c r="E50" s="95">
        <v>0</v>
      </c>
      <c r="F50" s="95">
        <v>0</v>
      </c>
      <c r="G50" s="95">
        <v>0</v>
      </c>
      <c r="H50" s="96">
        <v>0</v>
      </c>
      <c r="I50" s="95">
        <v>0</v>
      </c>
      <c r="J50" s="95">
        <v>0</v>
      </c>
      <c r="K50" s="97">
        <f t="shared" si="0"/>
        <v>0</v>
      </c>
      <c r="L50" s="95">
        <f t="shared" si="1"/>
        <v>0</v>
      </c>
    </row>
    <row r="51" spans="1:12" x14ac:dyDescent="0.25">
      <c r="A51" s="7" t="s">
        <v>254</v>
      </c>
      <c r="B51" s="11" t="s">
        <v>211</v>
      </c>
      <c r="C51" s="70" t="s">
        <v>24</v>
      </c>
      <c r="D51" s="95">
        <v>18.451451890000001</v>
      </c>
      <c r="E51" s="95">
        <v>61.621545900000029</v>
      </c>
      <c r="F51" s="95">
        <v>14.713885729999999</v>
      </c>
      <c r="G51" s="95">
        <v>58.081367690000015</v>
      </c>
      <c r="H51" s="96">
        <v>5.4000476400000004</v>
      </c>
      <c r="I51" s="95">
        <v>48.767529480000022</v>
      </c>
      <c r="J51" s="95">
        <v>48.146723769999994</v>
      </c>
      <c r="K51" s="97">
        <f t="shared" si="0"/>
        <v>38.565385259999999</v>
      </c>
      <c r="L51" s="95">
        <f t="shared" si="1"/>
        <v>216.61716684000004</v>
      </c>
    </row>
    <row r="52" spans="1:12" hidden="1" x14ac:dyDescent="0.25">
      <c r="A52" s="7" t="s">
        <v>255</v>
      </c>
      <c r="B52" s="11" t="s">
        <v>212</v>
      </c>
      <c r="C52" s="70" t="s">
        <v>24</v>
      </c>
      <c r="D52" s="95">
        <v>0</v>
      </c>
      <c r="E52" s="95">
        <v>0</v>
      </c>
      <c r="F52" s="95">
        <v>0</v>
      </c>
      <c r="G52" s="95">
        <v>0</v>
      </c>
      <c r="H52" s="96">
        <v>0</v>
      </c>
      <c r="I52" s="95">
        <v>0</v>
      </c>
      <c r="J52" s="96">
        <v>0</v>
      </c>
      <c r="K52" s="97">
        <f t="shared" si="0"/>
        <v>0</v>
      </c>
      <c r="L52" s="95">
        <f t="shared" si="1"/>
        <v>0</v>
      </c>
    </row>
    <row r="53" spans="1:12" ht="31.5" hidden="1" x14ac:dyDescent="0.25">
      <c r="A53" s="7" t="s">
        <v>256</v>
      </c>
      <c r="B53" s="11" t="s">
        <v>435</v>
      </c>
      <c r="C53" s="70" t="s">
        <v>24</v>
      </c>
      <c r="D53" s="95">
        <v>0</v>
      </c>
      <c r="E53" s="95">
        <v>0</v>
      </c>
      <c r="F53" s="95">
        <v>0</v>
      </c>
      <c r="G53" s="95">
        <v>0</v>
      </c>
      <c r="H53" s="96">
        <v>0</v>
      </c>
      <c r="I53" s="95">
        <v>0</v>
      </c>
      <c r="J53" s="96">
        <v>0</v>
      </c>
      <c r="K53" s="97">
        <f t="shared" si="0"/>
        <v>0</v>
      </c>
      <c r="L53" s="95">
        <f t="shared" si="1"/>
        <v>0</v>
      </c>
    </row>
    <row r="54" spans="1:12" hidden="1" x14ac:dyDescent="0.25">
      <c r="A54" s="7" t="s">
        <v>257</v>
      </c>
      <c r="B54" s="72" t="s">
        <v>206</v>
      </c>
      <c r="C54" s="70" t="s">
        <v>24</v>
      </c>
      <c r="D54" s="95">
        <v>0</v>
      </c>
      <c r="E54" s="95">
        <v>0</v>
      </c>
      <c r="F54" s="95">
        <v>0</v>
      </c>
      <c r="G54" s="95">
        <v>0</v>
      </c>
      <c r="H54" s="96">
        <v>0</v>
      </c>
      <c r="I54" s="95">
        <v>0</v>
      </c>
      <c r="J54" s="96">
        <v>0</v>
      </c>
      <c r="K54" s="97">
        <f t="shared" si="0"/>
        <v>0</v>
      </c>
      <c r="L54" s="95">
        <f t="shared" si="1"/>
        <v>0</v>
      </c>
    </row>
    <row r="55" spans="1:12" hidden="1" x14ac:dyDescent="0.25">
      <c r="A55" s="7" t="s">
        <v>258</v>
      </c>
      <c r="B55" s="76" t="s">
        <v>207</v>
      </c>
      <c r="C55" s="70" t="s">
        <v>24</v>
      </c>
      <c r="D55" s="95">
        <v>0</v>
      </c>
      <c r="E55" s="95">
        <v>0</v>
      </c>
      <c r="F55" s="95">
        <v>0</v>
      </c>
      <c r="G55" s="95">
        <v>0</v>
      </c>
      <c r="H55" s="96">
        <v>0</v>
      </c>
      <c r="I55" s="95">
        <v>0</v>
      </c>
      <c r="J55" s="96">
        <v>0</v>
      </c>
      <c r="K55" s="97">
        <f t="shared" si="0"/>
        <v>0</v>
      </c>
      <c r="L55" s="95">
        <f t="shared" si="1"/>
        <v>0</v>
      </c>
    </row>
    <row r="56" spans="1:12" x14ac:dyDescent="0.25">
      <c r="A56" s="7" t="s">
        <v>44</v>
      </c>
      <c r="B56" s="10" t="s">
        <v>111</v>
      </c>
      <c r="C56" s="70" t="s">
        <v>24</v>
      </c>
      <c r="D56" s="95">
        <v>0</v>
      </c>
      <c r="E56" s="95">
        <v>0</v>
      </c>
      <c r="F56" s="95">
        <v>0</v>
      </c>
      <c r="G56" s="95">
        <v>0</v>
      </c>
      <c r="H56" s="96">
        <v>0</v>
      </c>
      <c r="I56" s="95">
        <v>0</v>
      </c>
      <c r="J56" s="96">
        <v>0</v>
      </c>
      <c r="K56" s="97">
        <f t="shared" si="0"/>
        <v>0</v>
      </c>
      <c r="L56" s="95">
        <f t="shared" si="1"/>
        <v>0</v>
      </c>
    </row>
    <row r="57" spans="1:12" x14ac:dyDescent="0.25">
      <c r="A57" s="7" t="s">
        <v>45</v>
      </c>
      <c r="B57" s="10" t="s">
        <v>46</v>
      </c>
      <c r="C57" s="70" t="s">
        <v>24</v>
      </c>
      <c r="D57" s="95">
        <v>0</v>
      </c>
      <c r="E57" s="95">
        <v>0</v>
      </c>
      <c r="F57" s="95">
        <v>0</v>
      </c>
      <c r="G57" s="95">
        <v>0</v>
      </c>
      <c r="H57" s="96">
        <v>0</v>
      </c>
      <c r="I57" s="95">
        <v>0</v>
      </c>
      <c r="J57" s="96">
        <v>0</v>
      </c>
      <c r="K57" s="97">
        <f t="shared" si="0"/>
        <v>0</v>
      </c>
      <c r="L57" s="95">
        <f t="shared" si="1"/>
        <v>0</v>
      </c>
    </row>
    <row r="58" spans="1:12" hidden="1" x14ac:dyDescent="0.25">
      <c r="A58" s="7" t="s">
        <v>112</v>
      </c>
      <c r="B58" s="11" t="s">
        <v>247</v>
      </c>
      <c r="C58" s="70" t="s">
        <v>24</v>
      </c>
      <c r="D58" s="95">
        <v>0</v>
      </c>
      <c r="E58" s="95">
        <v>0</v>
      </c>
      <c r="F58" s="95">
        <v>0</v>
      </c>
      <c r="G58" s="95">
        <v>0</v>
      </c>
      <c r="H58" s="96">
        <v>0</v>
      </c>
      <c r="I58" s="95">
        <v>0</v>
      </c>
      <c r="J58" s="96">
        <v>0</v>
      </c>
      <c r="K58" s="97">
        <f t="shared" si="0"/>
        <v>0</v>
      </c>
      <c r="L58" s="95">
        <f t="shared" si="1"/>
        <v>0</v>
      </c>
    </row>
    <row r="59" spans="1:12" ht="31.5" hidden="1" x14ac:dyDescent="0.25">
      <c r="A59" s="7" t="s">
        <v>259</v>
      </c>
      <c r="B59" s="11" t="s">
        <v>203</v>
      </c>
      <c r="C59" s="70" t="s">
        <v>24</v>
      </c>
      <c r="D59" s="95">
        <v>0</v>
      </c>
      <c r="E59" s="95">
        <v>0</v>
      </c>
      <c r="F59" s="95">
        <v>0</v>
      </c>
      <c r="G59" s="95">
        <v>0</v>
      </c>
      <c r="H59" s="96">
        <v>0</v>
      </c>
      <c r="I59" s="95">
        <v>0</v>
      </c>
      <c r="J59" s="96">
        <v>0</v>
      </c>
      <c r="K59" s="97">
        <f t="shared" si="0"/>
        <v>0</v>
      </c>
      <c r="L59" s="95">
        <f t="shared" si="1"/>
        <v>0</v>
      </c>
    </row>
    <row r="60" spans="1:12" ht="31.5" hidden="1" x14ac:dyDescent="0.25">
      <c r="A60" s="7" t="s">
        <v>260</v>
      </c>
      <c r="B60" s="11" t="s">
        <v>204</v>
      </c>
      <c r="C60" s="70" t="s">
        <v>24</v>
      </c>
      <c r="D60" s="95">
        <v>0</v>
      </c>
      <c r="E60" s="95">
        <v>0</v>
      </c>
      <c r="F60" s="95">
        <v>0</v>
      </c>
      <c r="G60" s="95">
        <v>0</v>
      </c>
      <c r="H60" s="96">
        <v>0</v>
      </c>
      <c r="I60" s="95">
        <v>0</v>
      </c>
      <c r="J60" s="96">
        <v>0</v>
      </c>
      <c r="K60" s="97">
        <f t="shared" si="0"/>
        <v>0</v>
      </c>
      <c r="L60" s="95">
        <f t="shared" si="1"/>
        <v>0</v>
      </c>
    </row>
    <row r="61" spans="1:12" ht="31.5" hidden="1" x14ac:dyDescent="0.25">
      <c r="A61" s="7" t="s">
        <v>261</v>
      </c>
      <c r="B61" s="11" t="s">
        <v>205</v>
      </c>
      <c r="C61" s="70" t="s">
        <v>24</v>
      </c>
      <c r="D61" s="95">
        <v>0</v>
      </c>
      <c r="E61" s="95">
        <v>0</v>
      </c>
      <c r="F61" s="95">
        <v>0</v>
      </c>
      <c r="G61" s="95">
        <v>0</v>
      </c>
      <c r="H61" s="96">
        <v>0</v>
      </c>
      <c r="I61" s="95">
        <v>0</v>
      </c>
      <c r="J61" s="96">
        <v>0</v>
      </c>
      <c r="K61" s="97">
        <f t="shared" si="0"/>
        <v>0</v>
      </c>
      <c r="L61" s="95">
        <f t="shared" si="1"/>
        <v>0</v>
      </c>
    </row>
    <row r="62" spans="1:12" hidden="1" x14ac:dyDescent="0.25">
      <c r="A62" s="7" t="s">
        <v>262</v>
      </c>
      <c r="B62" s="11" t="s">
        <v>208</v>
      </c>
      <c r="C62" s="70" t="s">
        <v>24</v>
      </c>
      <c r="D62" s="95">
        <v>0</v>
      </c>
      <c r="E62" s="95">
        <v>0</v>
      </c>
      <c r="F62" s="95">
        <v>0</v>
      </c>
      <c r="G62" s="95">
        <v>0</v>
      </c>
      <c r="H62" s="96">
        <v>0</v>
      </c>
      <c r="I62" s="95">
        <v>0</v>
      </c>
      <c r="J62" s="96">
        <v>0</v>
      </c>
      <c r="K62" s="97">
        <f t="shared" si="0"/>
        <v>0</v>
      </c>
      <c r="L62" s="95">
        <f t="shared" si="1"/>
        <v>0</v>
      </c>
    </row>
    <row r="63" spans="1:12" hidden="1" x14ac:dyDescent="0.25">
      <c r="A63" s="7" t="s">
        <v>263</v>
      </c>
      <c r="B63" s="11" t="s">
        <v>209</v>
      </c>
      <c r="C63" s="70" t="s">
        <v>24</v>
      </c>
      <c r="D63" s="95">
        <v>0</v>
      </c>
      <c r="E63" s="95">
        <v>0</v>
      </c>
      <c r="F63" s="95">
        <v>0</v>
      </c>
      <c r="G63" s="95">
        <v>0</v>
      </c>
      <c r="H63" s="96">
        <v>0</v>
      </c>
      <c r="I63" s="95">
        <v>0</v>
      </c>
      <c r="J63" s="96">
        <v>0</v>
      </c>
      <c r="K63" s="97">
        <f t="shared" si="0"/>
        <v>0</v>
      </c>
      <c r="L63" s="95">
        <f t="shared" si="1"/>
        <v>0</v>
      </c>
    </row>
    <row r="64" spans="1:12" hidden="1" x14ac:dyDescent="0.25">
      <c r="A64" s="7" t="s">
        <v>264</v>
      </c>
      <c r="B64" s="11" t="s">
        <v>210</v>
      </c>
      <c r="C64" s="70" t="s">
        <v>24</v>
      </c>
      <c r="D64" s="95">
        <v>0</v>
      </c>
      <c r="E64" s="95">
        <v>0</v>
      </c>
      <c r="F64" s="95">
        <v>0</v>
      </c>
      <c r="G64" s="95">
        <v>0</v>
      </c>
      <c r="H64" s="96">
        <v>0</v>
      </c>
      <c r="I64" s="95">
        <v>0</v>
      </c>
      <c r="J64" s="96">
        <v>0</v>
      </c>
      <c r="K64" s="97">
        <f t="shared" si="0"/>
        <v>0</v>
      </c>
      <c r="L64" s="95">
        <f t="shared" si="1"/>
        <v>0</v>
      </c>
    </row>
    <row r="65" spans="1:12" x14ac:dyDescent="0.25">
      <c r="A65" s="7" t="s">
        <v>265</v>
      </c>
      <c r="B65" s="11" t="s">
        <v>211</v>
      </c>
      <c r="C65" s="70" t="s">
        <v>24</v>
      </c>
      <c r="D65" s="95">
        <v>0</v>
      </c>
      <c r="E65" s="95">
        <v>0</v>
      </c>
      <c r="F65" s="95">
        <v>0</v>
      </c>
      <c r="G65" s="95">
        <v>0</v>
      </c>
      <c r="H65" s="96">
        <v>0</v>
      </c>
      <c r="I65" s="95">
        <v>0</v>
      </c>
      <c r="J65" s="96">
        <v>0</v>
      </c>
      <c r="K65" s="97">
        <f t="shared" si="0"/>
        <v>0</v>
      </c>
      <c r="L65" s="95">
        <f t="shared" si="1"/>
        <v>0</v>
      </c>
    </row>
    <row r="66" spans="1:12" hidden="1" x14ac:dyDescent="0.25">
      <c r="A66" s="7" t="s">
        <v>266</v>
      </c>
      <c r="B66" s="11" t="s">
        <v>212</v>
      </c>
      <c r="C66" s="70" t="s">
        <v>24</v>
      </c>
      <c r="D66" s="95">
        <v>0</v>
      </c>
      <c r="E66" s="95">
        <v>0</v>
      </c>
      <c r="F66" s="95">
        <v>0</v>
      </c>
      <c r="G66" s="95">
        <v>0</v>
      </c>
      <c r="H66" s="96">
        <v>0</v>
      </c>
      <c r="I66" s="95">
        <v>0</v>
      </c>
      <c r="J66" s="96">
        <v>0</v>
      </c>
      <c r="K66" s="97">
        <f t="shared" si="0"/>
        <v>0</v>
      </c>
      <c r="L66" s="95">
        <f t="shared" si="1"/>
        <v>0</v>
      </c>
    </row>
    <row r="67" spans="1:12" ht="31.5" hidden="1" x14ac:dyDescent="0.25">
      <c r="A67" s="7" t="s">
        <v>267</v>
      </c>
      <c r="B67" s="11" t="s">
        <v>435</v>
      </c>
      <c r="C67" s="70" t="s">
        <v>24</v>
      </c>
      <c r="D67" s="95">
        <v>0</v>
      </c>
      <c r="E67" s="95">
        <v>0</v>
      </c>
      <c r="F67" s="95">
        <v>0</v>
      </c>
      <c r="G67" s="95">
        <v>0</v>
      </c>
      <c r="H67" s="96">
        <v>0</v>
      </c>
      <c r="I67" s="95">
        <v>0</v>
      </c>
      <c r="J67" s="96">
        <v>0</v>
      </c>
      <c r="K67" s="97">
        <f t="shared" si="0"/>
        <v>0</v>
      </c>
      <c r="L67" s="95">
        <f t="shared" si="1"/>
        <v>0</v>
      </c>
    </row>
    <row r="68" spans="1:12" hidden="1" x14ac:dyDescent="0.25">
      <c r="A68" s="7" t="s">
        <v>268</v>
      </c>
      <c r="B68" s="76" t="s">
        <v>206</v>
      </c>
      <c r="C68" s="70" t="s">
        <v>24</v>
      </c>
      <c r="D68" s="95">
        <v>0</v>
      </c>
      <c r="E68" s="95">
        <v>0</v>
      </c>
      <c r="F68" s="95">
        <v>0</v>
      </c>
      <c r="G68" s="95">
        <v>0</v>
      </c>
      <c r="H68" s="96">
        <v>0</v>
      </c>
      <c r="I68" s="95">
        <v>0</v>
      </c>
      <c r="J68" s="96">
        <v>0</v>
      </c>
      <c r="K68" s="97">
        <f t="shared" si="0"/>
        <v>0</v>
      </c>
      <c r="L68" s="95">
        <f t="shared" si="1"/>
        <v>0</v>
      </c>
    </row>
    <row r="69" spans="1:12" hidden="1" x14ac:dyDescent="0.25">
      <c r="A69" s="7" t="s">
        <v>269</v>
      </c>
      <c r="B69" s="76" t="s">
        <v>207</v>
      </c>
      <c r="C69" s="70" t="s">
        <v>24</v>
      </c>
      <c r="D69" s="95">
        <v>0</v>
      </c>
      <c r="E69" s="95">
        <v>0</v>
      </c>
      <c r="F69" s="95">
        <v>0</v>
      </c>
      <c r="G69" s="95">
        <v>0</v>
      </c>
      <c r="H69" s="96">
        <v>0</v>
      </c>
      <c r="I69" s="95">
        <v>0</v>
      </c>
      <c r="J69" s="96">
        <v>0</v>
      </c>
      <c r="K69" s="97">
        <f t="shared" si="0"/>
        <v>0</v>
      </c>
      <c r="L69" s="95">
        <f t="shared" si="1"/>
        <v>0</v>
      </c>
    </row>
    <row r="70" spans="1:12" x14ac:dyDescent="0.25">
      <c r="A70" s="7" t="s">
        <v>47</v>
      </c>
      <c r="B70" s="9" t="s">
        <v>48</v>
      </c>
      <c r="C70" s="70" t="s">
        <v>24</v>
      </c>
      <c r="D70" s="98">
        <v>77.885002479999997</v>
      </c>
      <c r="E70" s="98">
        <f>E16-прил.2!U71</f>
        <v>77.292430982381063</v>
      </c>
      <c r="F70" s="98">
        <v>80.02789301</v>
      </c>
      <c r="G70" s="98">
        <f>G16-прил.2!W71</f>
        <v>78.296506569999906</v>
      </c>
      <c r="H70" s="99">
        <v>83.473133809999993</v>
      </c>
      <c r="I70" s="98">
        <f>I16-прил.2!Y71</f>
        <v>93.256875000701882</v>
      </c>
      <c r="J70" s="98">
        <f>J16-прил.2!Z71</f>
        <v>92.069645599804971</v>
      </c>
      <c r="K70" s="97">
        <f t="shared" si="0"/>
        <v>241.38602929999996</v>
      </c>
      <c r="L70" s="95">
        <f t="shared" si="1"/>
        <v>340.91545815288782</v>
      </c>
    </row>
    <row r="71" spans="1:12" x14ac:dyDescent="0.25">
      <c r="A71" s="7" t="s">
        <v>49</v>
      </c>
      <c r="B71" s="9" t="s">
        <v>270</v>
      </c>
      <c r="C71" s="70" t="s">
        <v>24</v>
      </c>
      <c r="D71" s="95">
        <v>0</v>
      </c>
      <c r="E71" s="95">
        <v>0</v>
      </c>
      <c r="F71" s="94">
        <v>0</v>
      </c>
      <c r="G71" s="95">
        <v>0</v>
      </c>
      <c r="H71" s="96">
        <v>0</v>
      </c>
      <c r="I71" s="95">
        <v>0</v>
      </c>
      <c r="J71" s="96">
        <v>0</v>
      </c>
      <c r="K71" s="97">
        <f t="shared" si="0"/>
        <v>0</v>
      </c>
      <c r="L71" s="95">
        <f t="shared" si="1"/>
        <v>0</v>
      </c>
    </row>
    <row r="72" spans="1:12" x14ac:dyDescent="0.25">
      <c r="A72" s="7" t="s">
        <v>51</v>
      </c>
      <c r="B72" s="77" t="s">
        <v>113</v>
      </c>
      <c r="C72" s="70" t="s">
        <v>24</v>
      </c>
      <c r="D72" s="95">
        <v>0</v>
      </c>
      <c r="E72" s="95">
        <v>0</v>
      </c>
      <c r="F72" s="94">
        <v>0</v>
      </c>
      <c r="G72" s="95">
        <v>0</v>
      </c>
      <c r="H72" s="96">
        <v>0</v>
      </c>
      <c r="I72" s="95">
        <v>0</v>
      </c>
      <c r="J72" s="96">
        <v>0</v>
      </c>
      <c r="K72" s="97">
        <f t="shared" si="0"/>
        <v>0</v>
      </c>
      <c r="L72" s="95">
        <f t="shared" si="1"/>
        <v>0</v>
      </c>
    </row>
    <row r="73" spans="1:12" x14ac:dyDescent="0.25">
      <c r="A73" s="7" t="s">
        <v>114</v>
      </c>
      <c r="B73" s="77" t="s">
        <v>115</v>
      </c>
      <c r="C73" s="70" t="s">
        <v>24</v>
      </c>
      <c r="D73" s="95">
        <v>0</v>
      </c>
      <c r="E73" s="95">
        <v>0</v>
      </c>
      <c r="F73" s="94">
        <v>0</v>
      </c>
      <c r="G73" s="95">
        <v>0</v>
      </c>
      <c r="H73" s="96">
        <v>0</v>
      </c>
      <c r="I73" s="95">
        <v>0</v>
      </c>
      <c r="J73" s="96">
        <v>0</v>
      </c>
      <c r="K73" s="97">
        <f t="shared" si="0"/>
        <v>0</v>
      </c>
      <c r="L73" s="95">
        <f t="shared" si="1"/>
        <v>0</v>
      </c>
    </row>
    <row r="74" spans="1:12" ht="18" customHeight="1" x14ac:dyDescent="0.25">
      <c r="A74" s="7" t="s">
        <v>271</v>
      </c>
      <c r="B74" s="77" t="s">
        <v>272</v>
      </c>
      <c r="C74" s="70" t="s">
        <v>24</v>
      </c>
      <c r="D74" s="95">
        <v>0</v>
      </c>
      <c r="E74" s="95">
        <v>0</v>
      </c>
      <c r="F74" s="94">
        <v>0</v>
      </c>
      <c r="G74" s="95">
        <v>0</v>
      </c>
      <c r="H74" s="96">
        <v>0</v>
      </c>
      <c r="I74" s="95">
        <v>0</v>
      </c>
      <c r="J74" s="96">
        <v>0</v>
      </c>
      <c r="K74" s="97">
        <f t="shared" si="0"/>
        <v>0</v>
      </c>
      <c r="L74" s="95">
        <f t="shared" si="1"/>
        <v>0</v>
      </c>
    </row>
    <row r="75" spans="1:12" x14ac:dyDescent="0.25">
      <c r="A75" s="7" t="s">
        <v>273</v>
      </c>
      <c r="B75" s="77" t="s">
        <v>274</v>
      </c>
      <c r="C75" s="70" t="s">
        <v>24</v>
      </c>
      <c r="D75" s="95">
        <v>0</v>
      </c>
      <c r="E75" s="95">
        <v>0</v>
      </c>
      <c r="F75" s="94">
        <v>0</v>
      </c>
      <c r="G75" s="95">
        <v>0</v>
      </c>
      <c r="H75" s="96">
        <v>0</v>
      </c>
      <c r="I75" s="95">
        <v>0</v>
      </c>
      <c r="J75" s="96">
        <v>0</v>
      </c>
      <c r="K75" s="97">
        <f t="shared" si="0"/>
        <v>0</v>
      </c>
      <c r="L75" s="95">
        <f t="shared" si="1"/>
        <v>0</v>
      </c>
    </row>
    <row r="76" spans="1:12" x14ac:dyDescent="0.25">
      <c r="A76" s="7" t="s">
        <v>52</v>
      </c>
      <c r="B76" s="8" t="s">
        <v>275</v>
      </c>
      <c r="C76" s="70" t="s">
        <v>24</v>
      </c>
      <c r="D76" s="95">
        <v>545.95322856999996</v>
      </c>
      <c r="E76" s="95">
        <f>E77</f>
        <v>372.3674198490483</v>
      </c>
      <c r="F76" s="95">
        <v>234.67858587967902</v>
      </c>
      <c r="G76" s="95">
        <f>G77</f>
        <v>354.60529486217069</v>
      </c>
      <c r="H76" s="95">
        <v>89.152492391996986</v>
      </c>
      <c r="I76" s="95">
        <f>I77</f>
        <v>403.29891620091615</v>
      </c>
      <c r="J76" s="95">
        <f>J77</f>
        <v>346.77917472492538</v>
      </c>
      <c r="K76" s="97">
        <f t="shared" si="0"/>
        <v>869.78430684167597</v>
      </c>
      <c r="L76" s="95">
        <f t="shared" si="1"/>
        <v>1477.0508056370604</v>
      </c>
    </row>
    <row r="77" spans="1:12" x14ac:dyDescent="0.25">
      <c r="A77" s="7" t="s">
        <v>54</v>
      </c>
      <c r="B77" s="9" t="s">
        <v>55</v>
      </c>
      <c r="C77" s="70" t="s">
        <v>24</v>
      </c>
      <c r="D77" s="95">
        <v>545.95322856999996</v>
      </c>
      <c r="E77" s="95">
        <f>E16-E17</f>
        <v>372.3674198490483</v>
      </c>
      <c r="F77" s="95">
        <v>234.67858587967902</v>
      </c>
      <c r="G77" s="95">
        <f>G16-G17</f>
        <v>354.60529486217069</v>
      </c>
      <c r="H77" s="95">
        <v>89.152492391996986</v>
      </c>
      <c r="I77" s="95">
        <f>I16-I17</f>
        <v>403.29891620091615</v>
      </c>
      <c r="J77" s="95">
        <f>J16-J17</f>
        <v>346.77917472492538</v>
      </c>
      <c r="K77" s="97">
        <f t="shared" si="0"/>
        <v>869.78430684167597</v>
      </c>
      <c r="L77" s="95">
        <f t="shared" si="1"/>
        <v>1477.0508056370604</v>
      </c>
    </row>
    <row r="78" spans="1:12" x14ac:dyDescent="0.25">
      <c r="A78" s="7" t="s">
        <v>56</v>
      </c>
      <c r="B78" s="9" t="s">
        <v>57</v>
      </c>
      <c r="C78" s="70" t="s">
        <v>24</v>
      </c>
      <c r="D78" s="95">
        <v>0</v>
      </c>
      <c r="E78" s="95">
        <v>0</v>
      </c>
      <c r="F78" s="94">
        <v>0</v>
      </c>
      <c r="G78" s="95">
        <v>0</v>
      </c>
      <c r="H78" s="94">
        <v>0</v>
      </c>
      <c r="I78" s="95">
        <v>0</v>
      </c>
      <c r="J78" s="96">
        <v>0</v>
      </c>
      <c r="K78" s="97">
        <f t="shared" si="0"/>
        <v>0</v>
      </c>
      <c r="L78" s="95">
        <f t="shared" si="1"/>
        <v>0</v>
      </c>
    </row>
    <row r="79" spans="1:12" x14ac:dyDescent="0.25">
      <c r="A79" s="7" t="s">
        <v>58</v>
      </c>
      <c r="B79" s="9" t="s">
        <v>59</v>
      </c>
      <c r="C79" s="70" t="s">
        <v>24</v>
      </c>
      <c r="D79" s="95">
        <v>0</v>
      </c>
      <c r="E79" s="95">
        <v>0</v>
      </c>
      <c r="F79" s="94">
        <v>0</v>
      </c>
      <c r="G79" s="95">
        <v>0</v>
      </c>
      <c r="H79" s="94">
        <v>0</v>
      </c>
      <c r="I79" s="95">
        <v>0</v>
      </c>
      <c r="J79" s="96">
        <v>0</v>
      </c>
      <c r="K79" s="97">
        <f t="shared" si="0"/>
        <v>0</v>
      </c>
      <c r="L79" s="95">
        <f t="shared" si="1"/>
        <v>0</v>
      </c>
    </row>
    <row r="80" spans="1:12" x14ac:dyDescent="0.25">
      <c r="A80" s="7" t="s">
        <v>60</v>
      </c>
      <c r="B80" s="9" t="s">
        <v>61</v>
      </c>
      <c r="C80" s="70" t="s">
        <v>24</v>
      </c>
      <c r="D80" s="95">
        <v>0</v>
      </c>
      <c r="E80" s="95">
        <v>0</v>
      </c>
      <c r="F80" s="94">
        <v>0</v>
      </c>
      <c r="G80" s="95">
        <v>0</v>
      </c>
      <c r="H80" s="94">
        <v>0</v>
      </c>
      <c r="I80" s="95">
        <v>0</v>
      </c>
      <c r="J80" s="96">
        <v>0</v>
      </c>
      <c r="K80" s="97">
        <f t="shared" si="0"/>
        <v>0</v>
      </c>
      <c r="L80" s="95">
        <f t="shared" si="1"/>
        <v>0</v>
      </c>
    </row>
    <row r="81" spans="1:12" x14ac:dyDescent="0.25">
      <c r="A81" s="7" t="s">
        <v>62</v>
      </c>
      <c r="B81" s="9" t="s">
        <v>116</v>
      </c>
      <c r="C81" s="70" t="s">
        <v>24</v>
      </c>
      <c r="D81" s="95">
        <v>0</v>
      </c>
      <c r="E81" s="95">
        <v>0</v>
      </c>
      <c r="F81" s="94">
        <v>0</v>
      </c>
      <c r="G81" s="95">
        <v>0</v>
      </c>
      <c r="H81" s="94">
        <v>0</v>
      </c>
      <c r="I81" s="95">
        <v>0</v>
      </c>
      <c r="J81" s="96">
        <v>0</v>
      </c>
      <c r="K81" s="97">
        <f t="shared" ref="K81:K87" si="2">D81+F81+H81</f>
        <v>0</v>
      </c>
      <c r="L81" s="95">
        <f t="shared" ref="L81:L87" si="3">E81+G81+I81+J81</f>
        <v>0</v>
      </c>
    </row>
    <row r="82" spans="1:12" x14ac:dyDescent="0.25">
      <c r="A82" s="7" t="s">
        <v>63</v>
      </c>
      <c r="B82" s="10" t="s">
        <v>117</v>
      </c>
      <c r="C82" s="70" t="s">
        <v>24</v>
      </c>
      <c r="D82" s="95">
        <v>0</v>
      </c>
      <c r="E82" s="95">
        <v>0</v>
      </c>
      <c r="F82" s="94">
        <v>0</v>
      </c>
      <c r="G82" s="95">
        <v>0</v>
      </c>
      <c r="H82" s="94">
        <v>0</v>
      </c>
      <c r="I82" s="95">
        <v>0</v>
      </c>
      <c r="J82" s="96">
        <v>0</v>
      </c>
      <c r="K82" s="97">
        <f t="shared" si="2"/>
        <v>0</v>
      </c>
      <c r="L82" s="95">
        <f t="shared" si="3"/>
        <v>0</v>
      </c>
    </row>
    <row r="83" spans="1:12" ht="31.5" x14ac:dyDescent="0.25">
      <c r="A83" s="7" t="s">
        <v>64</v>
      </c>
      <c r="B83" s="11" t="s">
        <v>118</v>
      </c>
      <c r="C83" s="70" t="s">
        <v>24</v>
      </c>
      <c r="D83" s="95">
        <v>0</v>
      </c>
      <c r="E83" s="74">
        <v>0</v>
      </c>
      <c r="F83" s="75">
        <v>0</v>
      </c>
      <c r="G83" s="74">
        <v>0</v>
      </c>
      <c r="H83" s="75">
        <v>0</v>
      </c>
      <c r="I83" s="74">
        <v>0</v>
      </c>
      <c r="J83" s="83">
        <v>0</v>
      </c>
      <c r="K83" s="97">
        <f t="shared" si="2"/>
        <v>0</v>
      </c>
      <c r="L83" s="95">
        <f t="shared" si="3"/>
        <v>0</v>
      </c>
    </row>
    <row r="84" spans="1:12" x14ac:dyDescent="0.25">
      <c r="A84" s="7" t="s">
        <v>65</v>
      </c>
      <c r="B84" s="10" t="s">
        <v>119</v>
      </c>
      <c r="C84" s="70" t="s">
        <v>24</v>
      </c>
      <c r="D84" s="95">
        <v>0</v>
      </c>
      <c r="E84" s="74">
        <v>0</v>
      </c>
      <c r="F84" s="75">
        <v>0</v>
      </c>
      <c r="G84" s="74">
        <v>0</v>
      </c>
      <c r="H84" s="75">
        <v>0</v>
      </c>
      <c r="I84" s="74">
        <v>0</v>
      </c>
      <c r="J84" s="83">
        <v>0</v>
      </c>
      <c r="K84" s="97">
        <f t="shared" si="2"/>
        <v>0</v>
      </c>
      <c r="L84" s="95">
        <f t="shared" si="3"/>
        <v>0</v>
      </c>
    </row>
    <row r="85" spans="1:12" ht="31.5" x14ac:dyDescent="0.25">
      <c r="A85" s="7" t="s">
        <v>66</v>
      </c>
      <c r="B85" s="11" t="s">
        <v>120</v>
      </c>
      <c r="C85" s="70" t="s">
        <v>24</v>
      </c>
      <c r="D85" s="95">
        <v>0</v>
      </c>
      <c r="E85" s="74">
        <v>0</v>
      </c>
      <c r="F85" s="75">
        <v>0</v>
      </c>
      <c r="G85" s="74">
        <v>0</v>
      </c>
      <c r="H85" s="75">
        <v>0</v>
      </c>
      <c r="I85" s="74">
        <v>0</v>
      </c>
      <c r="J85" s="83">
        <v>0</v>
      </c>
      <c r="K85" s="97">
        <f t="shared" si="2"/>
        <v>0</v>
      </c>
      <c r="L85" s="95">
        <f t="shared" si="3"/>
        <v>0</v>
      </c>
    </row>
    <row r="86" spans="1:12" x14ac:dyDescent="0.25">
      <c r="A86" s="7" t="s">
        <v>67</v>
      </c>
      <c r="B86" s="9" t="s">
        <v>68</v>
      </c>
      <c r="C86" s="70" t="s">
        <v>24</v>
      </c>
      <c r="D86" s="95">
        <v>0</v>
      </c>
      <c r="E86" s="74">
        <v>0</v>
      </c>
      <c r="F86" s="71">
        <v>0</v>
      </c>
      <c r="G86" s="74">
        <v>0</v>
      </c>
      <c r="H86" s="71">
        <v>0</v>
      </c>
      <c r="I86" s="74">
        <v>0</v>
      </c>
      <c r="J86" s="83">
        <v>0</v>
      </c>
      <c r="K86" s="97">
        <f t="shared" si="2"/>
        <v>0</v>
      </c>
      <c r="L86" s="95">
        <f t="shared" si="3"/>
        <v>0</v>
      </c>
    </row>
    <row r="87" spans="1:12" x14ac:dyDescent="0.25">
      <c r="A87" s="7" t="s">
        <v>69</v>
      </c>
      <c r="B87" s="9" t="s">
        <v>70</v>
      </c>
      <c r="C87" s="70" t="s">
        <v>24</v>
      </c>
      <c r="D87" s="95">
        <v>0</v>
      </c>
      <c r="E87" s="74">
        <v>0</v>
      </c>
      <c r="F87" s="71">
        <v>0</v>
      </c>
      <c r="G87" s="74">
        <v>0</v>
      </c>
      <c r="H87" s="71">
        <v>0</v>
      </c>
      <c r="I87" s="74">
        <v>0</v>
      </c>
      <c r="J87" s="83">
        <v>0</v>
      </c>
      <c r="K87" s="97">
        <f t="shared" si="2"/>
        <v>0</v>
      </c>
      <c r="L87" s="95">
        <f t="shared" si="3"/>
        <v>0</v>
      </c>
    </row>
    <row r="89" spans="1:12" hidden="1" x14ac:dyDescent="0.25"/>
    <row r="90" spans="1:12" hidden="1" x14ac:dyDescent="0.25"/>
    <row r="91" spans="1:12" hidden="1" x14ac:dyDescent="0.25"/>
    <row r="92" spans="1:12" hidden="1" x14ac:dyDescent="0.25"/>
    <row r="93" spans="1:12" hidden="1" x14ac:dyDescent="0.25"/>
    <row r="94" spans="1:12" hidden="1" x14ac:dyDescent="0.25"/>
    <row r="95" spans="1:12" hidden="1" x14ac:dyDescent="0.25"/>
    <row r="96" spans="1:12" ht="20.25" hidden="1" x14ac:dyDescent="0.3">
      <c r="B96" s="92" t="s">
        <v>154</v>
      </c>
      <c r="C96" s="92"/>
      <c r="D96" s="92"/>
      <c r="E96" s="92"/>
      <c r="F96" s="92"/>
      <c r="G96" s="57"/>
      <c r="H96" s="57"/>
      <c r="I96" s="57"/>
      <c r="J96" s="6"/>
    </row>
    <row r="97" spans="2:8" ht="20.25" hidden="1" x14ac:dyDescent="0.3">
      <c r="B97" s="93" t="s">
        <v>155</v>
      </c>
      <c r="C97" s="93"/>
      <c r="D97" s="312" t="s">
        <v>156</v>
      </c>
      <c r="E97" s="312"/>
      <c r="F97" s="93"/>
      <c r="G97" s="58"/>
      <c r="H97" s="58"/>
    </row>
  </sheetData>
  <mergeCells count="17">
    <mergeCell ref="A11:L11"/>
    <mergeCell ref="A9:L9"/>
    <mergeCell ref="A5:L5"/>
    <mergeCell ref="A6:L6"/>
    <mergeCell ref="A7:L7"/>
    <mergeCell ref="A8:L8"/>
    <mergeCell ref="A10:L10"/>
    <mergeCell ref="D97:E97"/>
    <mergeCell ref="A12:L12"/>
    <mergeCell ref="K13:L13"/>
    <mergeCell ref="A16:B16"/>
    <mergeCell ref="A13:A14"/>
    <mergeCell ref="B13:B14"/>
    <mergeCell ref="C13:C14"/>
    <mergeCell ref="D13:E13"/>
    <mergeCell ref="F13:G13"/>
    <mergeCell ref="H13:I13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  <pageSetUpPr fitToPage="1"/>
  </sheetPr>
  <dimension ref="A1:IV64"/>
  <sheetViews>
    <sheetView view="pageBreakPreview" zoomScale="60" zoomScaleNormal="115" workbookViewId="0">
      <selection activeCell="F1" sqref="F1:F2"/>
    </sheetView>
  </sheetViews>
  <sheetFormatPr defaultColWidth="83.140625" defaultRowHeight="15.75" x14ac:dyDescent="0.25"/>
  <cols>
    <col min="1" max="1" width="10.140625" style="40" customWidth="1"/>
    <col min="2" max="2" width="69.42578125" style="28" customWidth="1"/>
    <col min="3" max="3" width="19" style="24" customWidth="1"/>
    <col min="4" max="5" width="19.5703125" style="24" customWidth="1"/>
    <col min="6" max="6" width="20.28515625" style="24" customWidth="1"/>
    <col min="7" max="7" width="105" style="24" customWidth="1"/>
    <col min="8" max="8" width="179.85546875" style="24" customWidth="1"/>
    <col min="9" max="254" width="10.28515625" style="24" customWidth="1"/>
    <col min="255" max="255" width="10.140625" style="24" customWidth="1"/>
    <col min="256" max="16384" width="83.140625" style="24"/>
  </cols>
  <sheetData>
    <row r="1" spans="1:50" ht="18.75" x14ac:dyDescent="0.25">
      <c r="A1" s="23"/>
      <c r="B1" s="23"/>
      <c r="C1" s="23"/>
      <c r="D1" s="23"/>
      <c r="E1" s="23"/>
      <c r="F1" s="2" t="s">
        <v>125</v>
      </c>
      <c r="H1" s="23"/>
      <c r="I1" s="23"/>
      <c r="J1" s="23"/>
      <c r="K1" s="23"/>
      <c r="L1" s="23"/>
      <c r="M1" s="23"/>
      <c r="N1" s="23"/>
      <c r="O1" s="1"/>
      <c r="P1" s="1"/>
      <c r="Q1" s="1"/>
      <c r="R1" s="1"/>
      <c r="S1" s="1"/>
      <c r="T1" s="1"/>
      <c r="U1" s="23"/>
      <c r="V1" s="1"/>
      <c r="W1" s="1"/>
      <c r="X1" s="1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R1" s="23"/>
      <c r="AS1" s="23"/>
      <c r="AT1" s="23"/>
      <c r="AU1" s="23"/>
      <c r="AV1" s="23"/>
      <c r="AW1" s="23"/>
      <c r="AX1" s="23"/>
    </row>
    <row r="2" spans="1:50" ht="22.5" x14ac:dyDescent="0.3">
      <c r="A2" s="23"/>
      <c r="B2" s="23"/>
      <c r="C2" s="23"/>
      <c r="D2" s="23"/>
      <c r="E2" s="23"/>
      <c r="F2" s="3" t="s">
        <v>197</v>
      </c>
      <c r="H2" s="23"/>
      <c r="I2" s="23"/>
      <c r="J2" s="23"/>
      <c r="K2" s="23"/>
      <c r="L2" s="23"/>
      <c r="M2" s="23"/>
      <c r="N2" s="23"/>
      <c r="O2" s="1"/>
      <c r="P2" s="1"/>
      <c r="Q2" s="1"/>
      <c r="R2" s="1"/>
      <c r="S2" s="1"/>
      <c r="T2" s="1"/>
      <c r="U2" s="23"/>
      <c r="V2" s="1"/>
      <c r="W2" s="1"/>
      <c r="X2" s="1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R2" s="23"/>
      <c r="AS2" s="23"/>
      <c r="AT2" s="23"/>
      <c r="AU2" s="23"/>
      <c r="AV2" s="23"/>
      <c r="AW2" s="23"/>
      <c r="AX2" s="23"/>
    </row>
    <row r="3" spans="1:50" ht="18.75" x14ac:dyDescent="0.3">
      <c r="A3" s="23"/>
      <c r="B3" s="23"/>
      <c r="C3" s="23"/>
      <c r="D3" s="23"/>
      <c r="E3" s="23"/>
      <c r="F3" s="3"/>
      <c r="H3" s="23"/>
      <c r="I3" s="23"/>
      <c r="J3" s="23"/>
      <c r="K3" s="23"/>
      <c r="L3" s="23"/>
      <c r="M3" s="23"/>
      <c r="N3" s="23"/>
      <c r="O3" s="1"/>
      <c r="P3" s="1"/>
      <c r="Q3" s="1"/>
      <c r="R3" s="1"/>
      <c r="S3" s="1"/>
      <c r="T3" s="1"/>
      <c r="U3" s="23"/>
      <c r="V3" s="1"/>
      <c r="W3" s="1"/>
      <c r="X3" s="1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R3" s="23"/>
      <c r="AS3" s="23"/>
      <c r="AT3" s="23"/>
      <c r="AU3" s="23"/>
      <c r="AV3" s="23"/>
      <c r="AW3" s="23"/>
      <c r="AX3" s="23"/>
    </row>
    <row r="4" spans="1:50" ht="18.75" x14ac:dyDescent="0.3">
      <c r="A4" s="23"/>
      <c r="B4" s="23"/>
      <c r="C4" s="23"/>
      <c r="D4" s="23"/>
      <c r="E4" s="23"/>
      <c r="F4" s="25"/>
      <c r="H4" s="23"/>
      <c r="I4" s="23"/>
      <c r="J4" s="23"/>
      <c r="K4" s="23"/>
      <c r="L4" s="23"/>
      <c r="M4" s="23"/>
      <c r="N4" s="23"/>
      <c r="O4" s="1"/>
      <c r="P4" s="1"/>
      <c r="Q4" s="1"/>
      <c r="R4" s="1"/>
      <c r="S4" s="1"/>
      <c r="T4" s="1"/>
      <c r="U4" s="23"/>
      <c r="V4" s="1"/>
      <c r="W4" s="1"/>
      <c r="X4" s="1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R4" s="23"/>
      <c r="AS4" s="23"/>
      <c r="AT4" s="23"/>
      <c r="AU4" s="23"/>
      <c r="AV4" s="23"/>
      <c r="AW4" s="23"/>
      <c r="AX4" s="23"/>
    </row>
    <row r="5" spans="1:50" x14ac:dyDescent="0.25">
      <c r="A5" s="320" t="s">
        <v>23</v>
      </c>
      <c r="B5" s="320"/>
      <c r="C5" s="320"/>
      <c r="D5" s="320"/>
      <c r="E5" s="320"/>
      <c r="F5" s="320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</row>
    <row r="6" spans="1:50" x14ac:dyDescent="0.25">
      <c r="A6" s="321" t="s">
        <v>103</v>
      </c>
      <c r="B6" s="321"/>
      <c r="C6" s="321"/>
      <c r="D6" s="321"/>
      <c r="E6" s="321"/>
      <c r="F6" s="321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3"/>
      <c r="AS6" s="23"/>
      <c r="AT6" s="23"/>
      <c r="AU6" s="23"/>
      <c r="AV6" s="23"/>
      <c r="AW6" s="23"/>
      <c r="AX6" s="23"/>
    </row>
    <row r="7" spans="1:50" x14ac:dyDescent="0.25">
      <c r="A7" s="322" t="str">
        <f>прил.4!A7</f>
        <v>Общество с ограниченной ответственностью "Энергосбыт Луганск"</v>
      </c>
      <c r="B7" s="322"/>
      <c r="C7" s="322"/>
      <c r="D7" s="322"/>
      <c r="E7" s="322"/>
      <c r="F7" s="322"/>
    </row>
    <row r="8" spans="1:50" ht="18.75" x14ac:dyDescent="0.25">
      <c r="A8" s="325" t="s">
        <v>148</v>
      </c>
      <c r="B8" s="325"/>
      <c r="C8" s="325"/>
      <c r="D8" s="325"/>
      <c r="E8" s="325"/>
      <c r="F8" s="325"/>
    </row>
    <row r="9" spans="1:50" x14ac:dyDescent="0.25">
      <c r="A9" s="323" t="s">
        <v>2</v>
      </c>
      <c r="B9" s="323"/>
      <c r="C9" s="323"/>
      <c r="D9" s="323"/>
      <c r="E9" s="323"/>
      <c r="F9" s="323"/>
    </row>
    <row r="10" spans="1:50" x14ac:dyDescent="0.25">
      <c r="A10" s="319"/>
      <c r="B10" s="319"/>
      <c r="C10" s="319"/>
      <c r="D10" s="319"/>
      <c r="E10" s="319"/>
      <c r="F10" s="319"/>
    </row>
    <row r="11" spans="1:50" x14ac:dyDescent="0.25">
      <c r="A11" s="324" t="s">
        <v>149</v>
      </c>
      <c r="B11" s="324"/>
      <c r="C11" s="324"/>
      <c r="D11" s="324"/>
      <c r="E11" s="324"/>
      <c r="F11" s="324"/>
      <c r="K11" s="28"/>
      <c r="P11" s="28"/>
      <c r="U11" s="28"/>
      <c r="Z11" s="28"/>
      <c r="AE11" s="28"/>
    </row>
    <row r="12" spans="1:50" x14ac:dyDescent="0.25">
      <c r="A12" s="318" t="s">
        <v>104</v>
      </c>
      <c r="B12" s="318"/>
      <c r="C12" s="318"/>
      <c r="D12" s="318"/>
      <c r="E12" s="318"/>
      <c r="F12" s="318"/>
    </row>
    <row r="13" spans="1:50" x14ac:dyDescent="0.25">
      <c r="A13" s="24"/>
      <c r="B13" s="24"/>
      <c r="F13" s="29" t="s">
        <v>24</v>
      </c>
      <c r="Z13" s="30"/>
      <c r="AA13" s="30"/>
      <c r="AB13" s="30"/>
      <c r="AC13" s="30"/>
      <c r="AD13" s="30"/>
    </row>
    <row r="14" spans="1:50" x14ac:dyDescent="0.25">
      <c r="A14" s="330" t="s">
        <v>25</v>
      </c>
      <c r="B14" s="331" t="s">
        <v>26</v>
      </c>
      <c r="C14" s="31" t="s">
        <v>134</v>
      </c>
      <c r="D14" s="31" t="s">
        <v>135</v>
      </c>
      <c r="E14" s="31" t="s">
        <v>136</v>
      </c>
      <c r="F14" s="31" t="s">
        <v>27</v>
      </c>
      <c r="Z14" s="30"/>
      <c r="AA14" s="30"/>
      <c r="AB14" s="30"/>
      <c r="AC14" s="30"/>
      <c r="AD14" s="30"/>
    </row>
    <row r="15" spans="1:50" x14ac:dyDescent="0.25">
      <c r="A15" s="330"/>
      <c r="B15" s="331"/>
      <c r="C15" s="32" t="s">
        <v>28</v>
      </c>
      <c r="D15" s="32" t="s">
        <v>28</v>
      </c>
      <c r="E15" s="32" t="s">
        <v>28</v>
      </c>
      <c r="F15" s="32" t="s">
        <v>9</v>
      </c>
    </row>
    <row r="16" spans="1:50" x14ac:dyDescent="0.25">
      <c r="A16" s="33">
        <v>1</v>
      </c>
      <c r="B16" s="34">
        <v>2</v>
      </c>
      <c r="C16" s="33" t="s">
        <v>29</v>
      </c>
      <c r="D16" s="33" t="s">
        <v>30</v>
      </c>
      <c r="E16" s="33" t="s">
        <v>105</v>
      </c>
      <c r="F16" s="33" t="s">
        <v>31</v>
      </c>
    </row>
    <row r="17" spans="1:256" x14ac:dyDescent="0.25">
      <c r="A17" s="332" t="s">
        <v>32</v>
      </c>
      <c r="B17" s="332"/>
      <c r="C17" s="55">
        <v>473.72966412999983</v>
      </c>
      <c r="D17" s="55">
        <v>423.32458173999993</v>
      </c>
      <c r="E17" s="55">
        <v>449.30831234999988</v>
      </c>
      <c r="F17" s="55">
        <f>+C17+D17+E17</f>
        <v>1346.3625582199995</v>
      </c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  <c r="AR17" s="35"/>
      <c r="AS17" s="35"/>
      <c r="AT17" s="35"/>
      <c r="AU17" s="35"/>
      <c r="AV17" s="35"/>
      <c r="AW17" s="35"/>
      <c r="AX17" s="35"/>
      <c r="AY17" s="35"/>
      <c r="AZ17" s="35"/>
      <c r="BA17" s="35"/>
      <c r="BB17" s="35"/>
      <c r="BC17" s="35"/>
      <c r="BD17" s="35"/>
      <c r="BE17" s="35"/>
      <c r="BF17" s="35"/>
      <c r="BG17" s="35"/>
      <c r="BH17" s="35"/>
      <c r="BI17" s="35"/>
      <c r="BJ17" s="35"/>
      <c r="BK17" s="35"/>
      <c r="BL17" s="35"/>
      <c r="BM17" s="35"/>
      <c r="BN17" s="35"/>
      <c r="BO17" s="35"/>
      <c r="BP17" s="35"/>
      <c r="BQ17" s="35"/>
      <c r="BR17" s="35"/>
      <c r="BS17" s="35"/>
      <c r="BT17" s="35"/>
      <c r="BU17" s="35"/>
      <c r="BV17" s="35"/>
      <c r="BW17" s="35"/>
      <c r="BX17" s="35"/>
      <c r="BY17" s="35"/>
      <c r="BZ17" s="35"/>
      <c r="CA17" s="3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5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35"/>
      <c r="DW17" s="35"/>
      <c r="DX17" s="35"/>
      <c r="DY17" s="35"/>
      <c r="DZ17" s="35"/>
      <c r="EA17" s="35"/>
      <c r="EB17" s="35"/>
      <c r="EC17" s="35"/>
      <c r="ED17" s="35"/>
      <c r="EE17" s="35"/>
      <c r="EF17" s="35"/>
      <c r="EG17" s="35"/>
      <c r="EH17" s="35"/>
      <c r="EI17" s="35"/>
      <c r="EJ17" s="35"/>
      <c r="EK17" s="35"/>
      <c r="EL17" s="35"/>
      <c r="EM17" s="35"/>
      <c r="EN17" s="35"/>
      <c r="EO17" s="35"/>
      <c r="EP17" s="35"/>
      <c r="EQ17" s="35"/>
      <c r="ER17" s="35"/>
      <c r="ES17" s="35"/>
      <c r="ET17" s="35"/>
      <c r="EU17" s="35"/>
      <c r="EV17" s="35"/>
      <c r="EW17" s="35"/>
      <c r="EX17" s="35"/>
      <c r="EY17" s="35"/>
      <c r="EZ17" s="35"/>
      <c r="FA17" s="35"/>
      <c r="FB17" s="35"/>
      <c r="FC17" s="35"/>
      <c r="FD17" s="35"/>
      <c r="FE17" s="35"/>
      <c r="FF17" s="35"/>
      <c r="FG17" s="35"/>
      <c r="FH17" s="35"/>
      <c r="FI17" s="35"/>
      <c r="FJ17" s="35"/>
      <c r="FK17" s="35"/>
      <c r="FL17" s="35"/>
      <c r="FM17" s="35"/>
      <c r="FN17" s="35"/>
      <c r="FO17" s="35"/>
      <c r="FP17" s="35"/>
      <c r="FQ17" s="35"/>
      <c r="FR17" s="35"/>
      <c r="FS17" s="35"/>
      <c r="FT17" s="35"/>
      <c r="FU17" s="35"/>
      <c r="FV17" s="35"/>
      <c r="FW17" s="35"/>
      <c r="FX17" s="35"/>
      <c r="FY17" s="35"/>
      <c r="FZ17" s="35"/>
      <c r="GA17" s="35"/>
      <c r="GB17" s="35"/>
      <c r="GC17" s="35"/>
      <c r="GD17" s="35"/>
      <c r="GE17" s="35"/>
      <c r="GF17" s="35"/>
      <c r="GG17" s="35"/>
      <c r="GH17" s="35"/>
      <c r="GI17" s="35"/>
      <c r="GJ17" s="35"/>
      <c r="GK17" s="35"/>
      <c r="GL17" s="35"/>
      <c r="GM17" s="35"/>
      <c r="GN17" s="35"/>
      <c r="GO17" s="35"/>
      <c r="GP17" s="35"/>
      <c r="GQ17" s="35"/>
      <c r="GR17" s="35"/>
      <c r="GS17" s="35"/>
      <c r="GT17" s="35"/>
      <c r="GU17" s="35"/>
      <c r="GV17" s="35"/>
      <c r="GW17" s="35"/>
      <c r="GX17" s="35"/>
      <c r="GY17" s="35"/>
      <c r="GZ17" s="35"/>
      <c r="HA17" s="35"/>
      <c r="HB17" s="35"/>
      <c r="HC17" s="35"/>
      <c r="HD17" s="35"/>
      <c r="HE17" s="35"/>
      <c r="HF17" s="35"/>
      <c r="HG17" s="35"/>
      <c r="HH17" s="35"/>
      <c r="HI17" s="35"/>
      <c r="HJ17" s="35"/>
      <c r="HK17" s="35"/>
      <c r="HL17" s="35"/>
      <c r="HM17" s="35"/>
      <c r="HN17" s="35"/>
      <c r="HO17" s="35"/>
      <c r="HP17" s="35"/>
      <c r="HQ17" s="35"/>
      <c r="HR17" s="35"/>
      <c r="HS17" s="35"/>
      <c r="HT17" s="35"/>
      <c r="HU17" s="35"/>
      <c r="HV17" s="35"/>
      <c r="HW17" s="35"/>
      <c r="HX17" s="35"/>
      <c r="HY17" s="35"/>
      <c r="HZ17" s="35"/>
      <c r="IA17" s="35"/>
      <c r="IB17" s="35"/>
      <c r="IC17" s="35"/>
      <c r="ID17" s="35"/>
      <c r="IE17" s="35"/>
      <c r="IF17" s="35"/>
      <c r="IG17" s="35"/>
      <c r="IH17" s="35"/>
      <c r="II17" s="35"/>
      <c r="IJ17" s="35"/>
      <c r="IK17" s="35"/>
      <c r="IL17" s="35"/>
      <c r="IM17" s="35"/>
      <c r="IN17" s="35"/>
      <c r="IO17" s="35"/>
      <c r="IP17" s="35"/>
      <c r="IQ17" s="35"/>
      <c r="IR17" s="35"/>
      <c r="IS17" s="35"/>
      <c r="IT17" s="35"/>
      <c r="IU17" s="35"/>
      <c r="IV17" s="35"/>
    </row>
    <row r="18" spans="1:256" x14ac:dyDescent="0.25">
      <c r="A18" s="7" t="s">
        <v>33</v>
      </c>
      <c r="B18" s="8" t="s">
        <v>34</v>
      </c>
      <c r="C18" s="45">
        <f>C19+C29+C39</f>
        <v>14.094543720000001</v>
      </c>
      <c r="D18" s="45">
        <f>D19+D29+D39</f>
        <v>14.094543720000001</v>
      </c>
      <c r="E18" s="45">
        <f>E19+E29+E39</f>
        <v>14.094543720000001</v>
      </c>
      <c r="F18" s="48">
        <f>+C18+D18+E18</f>
        <v>42.283631159999999</v>
      </c>
    </row>
    <row r="19" spans="1:256" x14ac:dyDescent="0.25">
      <c r="A19" s="7" t="s">
        <v>35</v>
      </c>
      <c r="B19" s="9" t="s">
        <v>36</v>
      </c>
      <c r="C19" s="45">
        <f>C20+C24+C28</f>
        <v>0</v>
      </c>
      <c r="D19" s="45">
        <f>D20+D24+D28</f>
        <v>0</v>
      </c>
      <c r="E19" s="45">
        <f>E20+E24+E28</f>
        <v>0</v>
      </c>
      <c r="F19" s="48">
        <f>+C19+D19+E19</f>
        <v>0</v>
      </c>
    </row>
    <row r="20" spans="1:256" ht="31.5" x14ac:dyDescent="0.25">
      <c r="A20" s="7" t="s">
        <v>37</v>
      </c>
      <c r="B20" s="10" t="s">
        <v>106</v>
      </c>
      <c r="C20" s="45"/>
      <c r="D20" s="45"/>
      <c r="E20" s="45"/>
      <c r="F20" s="48"/>
    </row>
    <row r="21" spans="1:256" hidden="1" x14ac:dyDescent="0.25">
      <c r="A21" s="7"/>
      <c r="B21" s="11"/>
      <c r="C21" s="45"/>
      <c r="D21" s="45"/>
      <c r="E21" s="45"/>
      <c r="F21" s="48"/>
    </row>
    <row r="22" spans="1:256" hidden="1" x14ac:dyDescent="0.25">
      <c r="A22" s="7"/>
      <c r="B22" s="11"/>
      <c r="C22" s="45"/>
      <c r="D22" s="45"/>
      <c r="E22" s="45"/>
      <c r="F22" s="45"/>
    </row>
    <row r="23" spans="1:256" hidden="1" x14ac:dyDescent="0.25">
      <c r="A23" s="7"/>
      <c r="B23" s="11"/>
      <c r="C23" s="45"/>
      <c r="D23" s="45"/>
      <c r="E23" s="45"/>
      <c r="F23" s="45"/>
    </row>
    <row r="24" spans="1:256" ht="31.5" x14ac:dyDescent="0.25">
      <c r="A24" s="7" t="s">
        <v>38</v>
      </c>
      <c r="B24" s="10" t="s">
        <v>107</v>
      </c>
      <c r="C24" s="45"/>
      <c r="D24" s="45"/>
      <c r="E24" s="45"/>
      <c r="F24" s="45"/>
    </row>
    <row r="25" spans="1:256" hidden="1" x14ac:dyDescent="0.25">
      <c r="A25" s="7"/>
      <c r="B25" s="10"/>
      <c r="C25" s="45"/>
      <c r="D25" s="45"/>
      <c r="E25" s="45"/>
      <c r="F25" s="45"/>
    </row>
    <row r="26" spans="1:256" hidden="1" x14ac:dyDescent="0.25">
      <c r="A26" s="7"/>
      <c r="B26" s="11"/>
      <c r="C26" s="45"/>
      <c r="D26" s="45"/>
      <c r="E26" s="45"/>
      <c r="F26" s="45"/>
    </row>
    <row r="27" spans="1:256" hidden="1" x14ac:dyDescent="0.25">
      <c r="A27" s="7"/>
      <c r="B27" s="11"/>
      <c r="C27" s="45"/>
      <c r="D27" s="45"/>
      <c r="E27" s="45"/>
      <c r="F27" s="45"/>
    </row>
    <row r="28" spans="1:256" x14ac:dyDescent="0.25">
      <c r="A28" s="7" t="s">
        <v>39</v>
      </c>
      <c r="B28" s="10" t="s">
        <v>40</v>
      </c>
      <c r="C28" s="45"/>
      <c r="D28" s="45"/>
      <c r="E28" s="45"/>
      <c r="F28" s="45"/>
    </row>
    <row r="29" spans="1:256" x14ac:dyDescent="0.25">
      <c r="A29" s="7" t="s">
        <v>41</v>
      </c>
      <c r="B29" s="10" t="s">
        <v>42</v>
      </c>
      <c r="C29" s="45">
        <f>C31</f>
        <v>14.094543720000001</v>
      </c>
      <c r="D29" s="45">
        <f>D31</f>
        <v>14.094543720000001</v>
      </c>
      <c r="E29" s="45">
        <f>E31</f>
        <v>14.094543720000001</v>
      </c>
      <c r="F29" s="48">
        <f>+C29+D29+E29</f>
        <v>42.283631159999999</v>
      </c>
    </row>
    <row r="30" spans="1:256" ht="31.5" x14ac:dyDescent="0.25">
      <c r="A30" s="7" t="s">
        <v>43</v>
      </c>
      <c r="B30" s="10" t="s">
        <v>108</v>
      </c>
      <c r="C30" s="45"/>
      <c r="D30" s="45"/>
      <c r="E30" s="45"/>
      <c r="F30" s="48"/>
    </row>
    <row r="31" spans="1:256" s="52" customFormat="1" x14ac:dyDescent="0.25">
      <c r="A31" s="7" t="s">
        <v>109</v>
      </c>
      <c r="B31" s="11" t="s">
        <v>110</v>
      </c>
      <c r="C31" s="45">
        <v>14.094543720000001</v>
      </c>
      <c r="D31" s="45">
        <v>14.094543720000001</v>
      </c>
      <c r="E31" s="45">
        <v>14.094543720000001</v>
      </c>
      <c r="F31" s="45">
        <f>+C31+D31+E31</f>
        <v>42.283631159999999</v>
      </c>
    </row>
    <row r="32" spans="1:256" hidden="1" x14ac:dyDescent="0.25">
      <c r="A32" s="7"/>
      <c r="B32" s="11"/>
      <c r="C32" s="45"/>
      <c r="D32" s="45"/>
      <c r="E32" s="45"/>
      <c r="F32" s="36"/>
    </row>
    <row r="33" spans="1:8" hidden="1" x14ac:dyDescent="0.25">
      <c r="A33" s="7"/>
      <c r="B33" s="11"/>
      <c r="C33" s="45"/>
      <c r="D33" s="45"/>
      <c r="E33" s="45"/>
      <c r="F33" s="36"/>
    </row>
    <row r="34" spans="1:8" x14ac:dyDescent="0.25">
      <c r="A34" s="7" t="s">
        <v>44</v>
      </c>
      <c r="B34" s="10" t="s">
        <v>111</v>
      </c>
      <c r="C34" s="45"/>
      <c r="D34" s="45"/>
      <c r="E34" s="45"/>
      <c r="F34" s="36"/>
    </row>
    <row r="35" spans="1:8" ht="31.5" x14ac:dyDescent="0.25">
      <c r="A35" s="7" t="s">
        <v>45</v>
      </c>
      <c r="B35" s="10" t="s">
        <v>46</v>
      </c>
      <c r="C35" s="45"/>
      <c r="D35" s="45"/>
      <c r="E35" s="45"/>
      <c r="F35" s="36"/>
    </row>
    <row r="36" spans="1:8" x14ac:dyDescent="0.25">
      <c r="A36" s="7" t="s">
        <v>112</v>
      </c>
      <c r="B36" s="11" t="s">
        <v>110</v>
      </c>
      <c r="C36" s="45"/>
      <c r="D36" s="45"/>
      <c r="E36" s="45"/>
      <c r="F36" s="36"/>
    </row>
    <row r="37" spans="1:8" hidden="1" x14ac:dyDescent="0.25">
      <c r="A37" s="7"/>
      <c r="B37" s="11"/>
      <c r="C37" s="45"/>
      <c r="D37" s="45"/>
      <c r="E37" s="45"/>
      <c r="F37" s="36"/>
    </row>
    <row r="38" spans="1:8" hidden="1" x14ac:dyDescent="0.25">
      <c r="A38" s="7"/>
      <c r="B38" s="11"/>
      <c r="C38" s="45"/>
      <c r="D38" s="45"/>
      <c r="E38" s="45"/>
      <c r="F38" s="36"/>
    </row>
    <row r="39" spans="1:8" s="35" customFormat="1" x14ac:dyDescent="0.25">
      <c r="A39" s="46" t="s">
        <v>47</v>
      </c>
      <c r="B39" s="47" t="s">
        <v>48</v>
      </c>
      <c r="C39" s="45"/>
      <c r="D39" s="45"/>
      <c r="E39" s="45"/>
      <c r="F39" s="37"/>
    </row>
    <row r="40" spans="1:8" x14ac:dyDescent="0.25">
      <c r="A40" s="7" t="s">
        <v>49</v>
      </c>
      <c r="B40" s="9" t="s">
        <v>50</v>
      </c>
      <c r="C40" s="45"/>
      <c r="D40" s="45"/>
      <c r="E40" s="45"/>
      <c r="F40" s="37"/>
    </row>
    <row r="41" spans="1:8" ht="18.75" x14ac:dyDescent="0.3">
      <c r="A41" s="7" t="s">
        <v>51</v>
      </c>
      <c r="B41" s="10" t="s">
        <v>113</v>
      </c>
      <c r="C41" s="45"/>
      <c r="D41" s="45"/>
      <c r="E41" s="45"/>
      <c r="F41" s="36"/>
      <c r="G41" s="38"/>
      <c r="H41" s="39"/>
    </row>
    <row r="42" spans="1:8" ht="18.75" x14ac:dyDescent="0.3">
      <c r="A42" s="7" t="s">
        <v>114</v>
      </c>
      <c r="B42" s="10" t="s">
        <v>115</v>
      </c>
      <c r="C42" s="45"/>
      <c r="D42" s="45"/>
      <c r="E42" s="45"/>
      <c r="F42" s="36"/>
      <c r="G42" s="38"/>
      <c r="H42" s="39"/>
    </row>
    <row r="43" spans="1:8" x14ac:dyDescent="0.25">
      <c r="A43" s="7" t="s">
        <v>52</v>
      </c>
      <c r="B43" s="8" t="s">
        <v>53</v>
      </c>
      <c r="C43" s="45">
        <f>C44+C45+C46+C47+C48</f>
        <v>459.63512041000001</v>
      </c>
      <c r="D43" s="45">
        <f>D44+D45+D46+D47+D48</f>
        <v>409.23003801999999</v>
      </c>
      <c r="E43" s="45">
        <f>E44+E45+E46+E47+E48</f>
        <v>435.21376863</v>
      </c>
      <c r="F43" s="48">
        <f>+C43+D43+E43</f>
        <v>1304.0789270600001</v>
      </c>
    </row>
    <row r="44" spans="1:8" x14ac:dyDescent="0.25">
      <c r="A44" s="7" t="s">
        <v>54</v>
      </c>
      <c r="B44" s="9" t="s">
        <v>55</v>
      </c>
      <c r="C44" s="45">
        <f>473.72966413-C29-C39</f>
        <v>459.63512041000001</v>
      </c>
      <c r="D44" s="45">
        <f>423.32458174-D29-D39</f>
        <v>409.23003801999999</v>
      </c>
      <c r="E44" s="45">
        <f>449.30831235-E29-E39</f>
        <v>435.21376863</v>
      </c>
      <c r="F44" s="45">
        <f>+C44+D44+E44</f>
        <v>1304.0789270600001</v>
      </c>
    </row>
    <row r="45" spans="1:8" x14ac:dyDescent="0.25">
      <c r="A45" s="7" t="s">
        <v>56</v>
      </c>
      <c r="B45" s="9" t="s">
        <v>57</v>
      </c>
      <c r="C45" s="45"/>
      <c r="D45" s="45"/>
      <c r="E45" s="45"/>
      <c r="F45" s="36"/>
    </row>
    <row r="46" spans="1:8" x14ac:dyDescent="0.25">
      <c r="A46" s="7" t="s">
        <v>58</v>
      </c>
      <c r="B46" s="9" t="s">
        <v>59</v>
      </c>
      <c r="C46" s="45"/>
      <c r="D46" s="45"/>
      <c r="E46" s="45"/>
      <c r="F46" s="36"/>
    </row>
    <row r="47" spans="1:8" x14ac:dyDescent="0.25">
      <c r="A47" s="7" t="s">
        <v>60</v>
      </c>
      <c r="B47" s="9" t="s">
        <v>61</v>
      </c>
      <c r="C47" s="45"/>
      <c r="D47" s="45"/>
      <c r="E47" s="45"/>
      <c r="F47" s="36"/>
    </row>
    <row r="48" spans="1:8" x14ac:dyDescent="0.25">
      <c r="A48" s="7" t="s">
        <v>62</v>
      </c>
      <c r="B48" s="9" t="s">
        <v>116</v>
      </c>
      <c r="C48" s="45"/>
      <c r="D48" s="45"/>
      <c r="E48" s="45"/>
      <c r="F48" s="36"/>
    </row>
    <row r="49" spans="1:43" x14ac:dyDescent="0.25">
      <c r="A49" s="7" t="s">
        <v>63</v>
      </c>
      <c r="B49" s="10" t="s">
        <v>117</v>
      </c>
      <c r="C49" s="45"/>
      <c r="D49" s="45"/>
      <c r="E49" s="45"/>
      <c r="F49" s="36"/>
    </row>
    <row r="50" spans="1:43" ht="31.5" x14ac:dyDescent="0.25">
      <c r="A50" s="7" t="s">
        <v>64</v>
      </c>
      <c r="B50" s="11" t="s">
        <v>118</v>
      </c>
      <c r="C50" s="45"/>
      <c r="D50" s="45"/>
      <c r="E50" s="45"/>
      <c r="F50" s="36"/>
    </row>
    <row r="51" spans="1:43" ht="31.5" x14ac:dyDescent="0.25">
      <c r="A51" s="7" t="s">
        <v>65</v>
      </c>
      <c r="B51" s="10" t="s">
        <v>119</v>
      </c>
      <c r="C51" s="45"/>
      <c r="D51" s="45"/>
      <c r="E51" s="45"/>
      <c r="F51" s="36"/>
    </row>
    <row r="52" spans="1:43" ht="47.25" x14ac:dyDescent="0.25">
      <c r="A52" s="7" t="s">
        <v>66</v>
      </c>
      <c r="B52" s="11" t="s">
        <v>120</v>
      </c>
      <c r="C52" s="45"/>
      <c r="D52" s="45"/>
      <c r="E52" s="45"/>
      <c r="F52" s="36"/>
    </row>
    <row r="53" spans="1:43" x14ac:dyDescent="0.25">
      <c r="A53" s="7" t="s">
        <v>67</v>
      </c>
      <c r="B53" s="9" t="s">
        <v>68</v>
      </c>
      <c r="C53" s="45"/>
      <c r="D53" s="45"/>
      <c r="E53" s="45"/>
      <c r="F53" s="36"/>
    </row>
    <row r="54" spans="1:43" x14ac:dyDescent="0.25">
      <c r="A54" s="7" t="s">
        <v>69</v>
      </c>
      <c r="B54" s="9" t="s">
        <v>70</v>
      </c>
      <c r="C54" s="45"/>
      <c r="D54" s="45"/>
      <c r="E54" s="45"/>
      <c r="F54" s="36"/>
    </row>
    <row r="56" spans="1:43" x14ac:dyDescent="0.25">
      <c r="A56" s="326"/>
      <c r="B56" s="326"/>
      <c r="C56" s="326"/>
      <c r="D56" s="326"/>
      <c r="E56" s="326"/>
      <c r="F56" s="326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</row>
    <row r="57" spans="1:43" x14ac:dyDescent="0.25">
      <c r="A57" s="326"/>
      <c r="B57" s="326"/>
      <c r="C57" s="326"/>
      <c r="D57" s="326"/>
      <c r="E57" s="326"/>
      <c r="F57" s="326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</row>
    <row r="58" spans="1:43" x14ac:dyDescent="0.25">
      <c r="A58" s="56"/>
      <c r="B58" s="56"/>
      <c r="C58" s="56"/>
      <c r="D58" s="56"/>
      <c r="E58" s="56"/>
      <c r="F58" s="5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</row>
    <row r="59" spans="1:43" x14ac:dyDescent="0.25">
      <c r="A59" s="327"/>
      <c r="B59" s="327"/>
      <c r="C59" s="327"/>
      <c r="D59" s="327"/>
      <c r="E59" s="327"/>
      <c r="F59" s="327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</row>
    <row r="60" spans="1:43" x14ac:dyDescent="0.25">
      <c r="A60" s="328"/>
      <c r="B60" s="328"/>
      <c r="C60" s="328"/>
      <c r="D60" s="328"/>
      <c r="E60" s="328"/>
      <c r="F60" s="328"/>
      <c r="G60" s="6"/>
    </row>
    <row r="61" spans="1:43" x14ac:dyDescent="0.25">
      <c r="A61" s="329"/>
      <c r="B61" s="329"/>
      <c r="C61" s="329"/>
      <c r="D61" s="329"/>
      <c r="E61" s="329"/>
      <c r="F61" s="329"/>
    </row>
    <row r="63" spans="1:43" x14ac:dyDescent="0.25">
      <c r="C63" s="41"/>
      <c r="D63" s="41"/>
      <c r="E63" s="41"/>
      <c r="F63" s="41"/>
    </row>
    <row r="64" spans="1:43" x14ac:dyDescent="0.25">
      <c r="C64" s="42"/>
      <c r="D64" s="42"/>
      <c r="E64" s="42"/>
    </row>
  </sheetData>
  <mergeCells count="16">
    <mergeCell ref="A57:F57"/>
    <mergeCell ref="A59:F59"/>
    <mergeCell ref="A60:F60"/>
    <mergeCell ref="A61:F61"/>
    <mergeCell ref="A11:F11"/>
    <mergeCell ref="A12:F12"/>
    <mergeCell ref="A14:A15"/>
    <mergeCell ref="B14:B15"/>
    <mergeCell ref="A17:B17"/>
    <mergeCell ref="A56:F56"/>
    <mergeCell ref="A10:F10"/>
    <mergeCell ref="A5:F5"/>
    <mergeCell ref="A6:F6"/>
    <mergeCell ref="A7:F7"/>
    <mergeCell ref="A8:F8"/>
    <mergeCell ref="A9:F9"/>
  </mergeCells>
  <printOptions horizontalCentered="1"/>
  <pageMargins left="0.51181102362204722" right="0.31496062992125984" top="0.74803149606299213" bottom="0.35433070866141736" header="0" footer="0"/>
  <pageSetup paperSize="9" scale="6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прил.1</vt:lpstr>
      <vt:lpstr>прил.2</vt:lpstr>
      <vt:lpstr>прил.3</vt:lpstr>
      <vt:lpstr>прил.4</vt:lpstr>
      <vt:lpstr>прил. 5.</vt:lpstr>
      <vt:lpstr>прил.5.</vt:lpstr>
      <vt:lpstr>'прил. 5.'!Область_печати</vt:lpstr>
      <vt:lpstr>прил.1!Область_печати</vt:lpstr>
      <vt:lpstr>прил.2!Область_печати</vt:lpstr>
      <vt:lpstr>прил.3!Область_печати</vt:lpstr>
      <vt:lpstr>прил.4!Область_печати</vt:lpstr>
      <vt:lpstr>прил.5.!Область_печати</vt:lpstr>
    </vt:vector>
  </TitlesOfParts>
  <Company>garant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</dc:creator>
  <cp:lastModifiedBy>Сорока Артем Николаевич</cp:lastModifiedBy>
  <cp:lastPrinted>2025-08-05T11:07:42Z</cp:lastPrinted>
  <dcterms:created xsi:type="dcterms:W3CDTF">2004-09-19T06:34:55Z</dcterms:created>
  <dcterms:modified xsi:type="dcterms:W3CDTF">2025-08-12T14:17:29Z</dcterms:modified>
</cp:coreProperties>
</file>